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2.xml" ContentType="application/vnd.openxmlformats-officedocument.drawing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filterPrivacy="1"/>
  <xr:revisionPtr revIDLastSave="0" documentId="12_ncr:500000_{02FC8AEF-2DB4-45B4-9622-176E5357699D}" xr6:coauthVersionLast="31" xr6:coauthVersionMax="31" xr10:uidLastSave="{00000000-0000-0000-0000-000000000000}"/>
  <bookViews>
    <workbookView xWindow="0" yWindow="0" windowWidth="30720" windowHeight="13104" activeTab="3" xr2:uid="{00000000-000D-0000-FFFF-FFFF00000000}"/>
  </bookViews>
  <sheets>
    <sheet name="Arkusz wyniki" sheetId="5" r:id="rId1"/>
    <sheet name="Licz jeżeli zrobione" sheetId="2" r:id="rId2"/>
    <sheet name="Wykresy" sheetId="3" r:id="rId3"/>
    <sheet name="Bardziej skomplikowane wykresy" sheetId="7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8" i="5" l="1"/>
  <c r="C89" i="5"/>
  <c r="C90" i="5"/>
  <c r="C91" i="5"/>
  <c r="C92" i="5"/>
  <c r="C93" i="5"/>
  <c r="C87" i="5"/>
  <c r="B161" i="3" l="1"/>
  <c r="B162" i="3"/>
  <c r="B163" i="3"/>
  <c r="B160" i="3"/>
  <c r="B155" i="3"/>
  <c r="B156" i="3"/>
  <c r="B157" i="3"/>
  <c r="B154" i="3"/>
  <c r="B149" i="3"/>
  <c r="B150" i="3"/>
  <c r="B151" i="3"/>
  <c r="B148" i="3"/>
  <c r="B113" i="3"/>
  <c r="B114" i="3"/>
  <c r="B115" i="3"/>
  <c r="B116" i="3"/>
  <c r="B117" i="3"/>
  <c r="B118" i="3"/>
  <c r="B112" i="3"/>
  <c r="B99" i="3"/>
  <c r="B100" i="3"/>
  <c r="B101" i="3"/>
  <c r="B102" i="3"/>
  <c r="B103" i="3"/>
  <c r="B104" i="3"/>
  <c r="B98" i="3"/>
  <c r="B86" i="3" l="1"/>
  <c r="B87" i="3"/>
  <c r="B88" i="3"/>
  <c r="B89" i="3"/>
  <c r="B90" i="3"/>
  <c r="B91" i="3"/>
  <c r="B85" i="3"/>
  <c r="B226" i="2" l="1"/>
  <c r="B225" i="2"/>
  <c r="B224" i="2"/>
  <c r="B223" i="2"/>
  <c r="B220" i="2"/>
  <c r="B219" i="2"/>
  <c r="B218" i="2"/>
  <c r="B217" i="2"/>
  <c r="B214" i="2"/>
  <c r="B213" i="2"/>
  <c r="B212" i="2"/>
  <c r="B211" i="2"/>
  <c r="B208" i="2"/>
  <c r="B207" i="2"/>
  <c r="B189" i="2"/>
  <c r="B188" i="2"/>
  <c r="B185" i="2"/>
  <c r="B184" i="2"/>
  <c r="B181" i="2"/>
  <c r="B180" i="2"/>
  <c r="B179" i="2"/>
  <c r="B178" i="2"/>
  <c r="B177" i="2"/>
  <c r="B176" i="2"/>
  <c r="B175" i="2"/>
  <c r="B172" i="2"/>
  <c r="B171" i="2"/>
  <c r="B170" i="2"/>
  <c r="B167" i="2"/>
  <c r="B166" i="2"/>
  <c r="B165" i="2"/>
  <c r="B164" i="2"/>
  <c r="B163" i="2"/>
  <c r="B162" i="2"/>
  <c r="B161" i="2"/>
  <c r="B158" i="2"/>
  <c r="B157" i="2"/>
  <c r="B154" i="2" l="1"/>
  <c r="B153" i="2"/>
  <c r="B152" i="2"/>
  <c r="B151" i="2"/>
  <c r="B150" i="2"/>
  <c r="B149" i="2"/>
  <c r="B148" i="2"/>
  <c r="B145" i="2"/>
  <c r="B144" i="2"/>
  <c r="B141" i="2"/>
  <c r="B140" i="2"/>
  <c r="B139" i="2"/>
  <c r="B136" i="2"/>
  <c r="B135" i="2"/>
  <c r="B134" i="2"/>
  <c r="B131" i="2"/>
  <c r="B130" i="2"/>
  <c r="B129" i="2"/>
  <c r="B126" i="2"/>
  <c r="B125" i="2"/>
  <c r="B122" i="2"/>
  <c r="B121" i="2"/>
  <c r="B118" i="2"/>
  <c r="B117" i="2"/>
  <c r="B114" i="2"/>
  <c r="B113" i="2"/>
  <c r="B110" i="2"/>
  <c r="B109" i="2"/>
  <c r="B106" i="2"/>
  <c r="B105" i="2"/>
  <c r="B104" i="2"/>
  <c r="B103" i="2"/>
  <c r="B100" i="2"/>
  <c r="B99" i="2"/>
  <c r="B96" i="2"/>
  <c r="B95" i="2"/>
  <c r="B92" i="2"/>
  <c r="B91" i="2"/>
  <c r="B88" i="2"/>
  <c r="B87" i="2"/>
  <c r="B86" i="2"/>
  <c r="B85" i="2"/>
  <c r="B82" i="2" l="1"/>
  <c r="B81" i="2"/>
  <c r="B80" i="2"/>
  <c r="B79" i="2"/>
  <c r="B75" i="2"/>
  <c r="B74" i="2"/>
  <c r="B73" i="2"/>
  <c r="B72" i="2"/>
  <c r="B69" i="2"/>
  <c r="B68" i="2"/>
  <c r="B67" i="2"/>
  <c r="B66" i="2"/>
</calcChain>
</file>

<file path=xl/sharedStrings.xml><?xml version="1.0" encoding="utf-8"?>
<sst xmlns="http://schemas.openxmlformats.org/spreadsheetml/2006/main" count="2223" uniqueCount="110">
  <si>
    <t>1. Jak często korzysta Pan/Pani z Internetu?</t>
  </si>
  <si>
    <t>2. W jakim miejscu Pan/Pani  korzysta z Internetu?</t>
  </si>
  <si>
    <t>3.Jakiego urządzenia używa Pan/Pani najczęściej w celu korzystania z Internetu (można zaznaczyć kilka odpowiedzi)?</t>
  </si>
  <si>
    <t>4.Czy często zdarza się Panu/Pani logować na strony www, konta bankowe, komunikatory i itp. Za pomocą innych urządzeń niż własny telefon i komputer?</t>
  </si>
  <si>
    <t>5.Czy posiada Pan/Pani zainstalowany na komputerze i innych urządzeniach obsługujących Internet program antywirusowy?</t>
  </si>
  <si>
    <t>6. Czy używa Pan/Pani programu typy firewall lub innego, który pomaga chronić komputer przed dostępem i działaniami osób niepowołanych z zewnątrz?</t>
  </si>
  <si>
    <t>7. Czy rejestrując się na różnych stronach podaje Pan/Pani prawdziwe dane osobowe, adresowe?</t>
  </si>
  <si>
    <t>8.Kiedy używa Pan/Pani stron WWW lub komunikatorów, które umożliwiają upublicznianie swoich danych, jak ustawia Pan/i swój profil?</t>
  </si>
  <si>
    <t>9. Czy korzysta Pan/Pani z następujących możliwości, jakie oferuje Internet? [Komunikatory, Czaty]</t>
  </si>
  <si>
    <t>9. Czy korzysta Pan/Pani z następujących możliwości, jakie oferuje Internet? [Portale społecznościowe (Facebook, Instagram, Twitter)]</t>
  </si>
  <si>
    <t>9. Czy korzysta Pan/Pani z następujących możliwości, jakie oferuje Internet? [Aplikacje umożliwiające dostęp do konta bankowego]</t>
  </si>
  <si>
    <t>9. Czy korzysta Pan/Pani z następujących możliwości, jakie oferuje Internet? [Zakupy przez Internet (allegro itp.)]</t>
  </si>
  <si>
    <t>9. Czy korzysta Pan/Pani z następujących możliwości, jakie oferuje Internet? [Rezerwacje i zakup biletów lotniczych, wycieczek itp.]</t>
  </si>
  <si>
    <t>10.Czy według Pan/Pani korzystanie z Internetu jest bezpieczne?</t>
  </si>
  <si>
    <t>11.Czy jest Pan/Pani świadomy/a zagrożeń istniejących w Internecie?</t>
  </si>
  <si>
    <t>12.Czy jest Pan/Pani świadomy/a niebezpieczeństw, które mogą zagrażać użytkownikom Internetu?</t>
  </si>
  <si>
    <t xml:space="preserve">13.Czy kiedykolwiek stał się Pan/Pani ofiara przestępczości lub zagrożenia wynikającego z korzystania z Internetu? </t>
  </si>
  <si>
    <t>14.Jakiego rodzaju było to zagrożenie?</t>
  </si>
  <si>
    <t>15.Czy w Pan/Pani najbliższym otoczeniu (rodzina, znajomi) miały miejsce jakiekolwiek przestępstwa mające związek z korzystaniem z Internetu? Jeśli tak, to, jakiego rodzaju były to zagrożenia?</t>
  </si>
  <si>
    <t>16. Jakiego rodzaju było to zagrożenie?</t>
  </si>
  <si>
    <t>17. Czy wie Pan/Pani w jaki sposób zachować bezpieczeństwo podczas użytkowania Internetu?</t>
  </si>
  <si>
    <t>18. Które z wymienionych zachowań w Internecie uważa Pan/Pani za niebezpieczne? (można zaznaczyć kilka)</t>
  </si>
  <si>
    <t>19. Czy w przypadku wystąpienia jakiegokolwiek zagrożenia w sieci, wiedziałby Pan/Pani jakie działania podjąć?</t>
  </si>
  <si>
    <t>20. Czy dostrzega Pan/Pani potrzebę wprowadzenia działań mających na celu zwiększenie świadomości społeczeństwa na temat zagrożeń w Internecie?</t>
  </si>
  <si>
    <t>21. Jakie działania mógłby zostać podjęte w cel zwiększania świadomości społeczeństwa na temat zagrożeń w Internecie?</t>
  </si>
  <si>
    <t>Płeć</t>
  </si>
  <si>
    <t>Wiek</t>
  </si>
  <si>
    <t>Wykształcenie</t>
  </si>
  <si>
    <t>Obszar zamieszkania</t>
  </si>
  <si>
    <t>Kilka godzin dziennie</t>
  </si>
  <si>
    <t>W pracy</t>
  </si>
  <si>
    <t>Laptop</t>
  </si>
  <si>
    <t>Tak, robię to bardzo często</t>
  </si>
  <si>
    <t>Tak</t>
  </si>
  <si>
    <t>Nie</t>
  </si>
  <si>
    <t>Nie wpisuję żadnych danych</t>
  </si>
  <si>
    <t>Nie wiem</t>
  </si>
  <si>
    <t>Tak, znam część zagrożeń</t>
  </si>
  <si>
    <t>Włamania do systemu</t>
  </si>
  <si>
    <t>Kradzież danych osobowych</t>
  </si>
  <si>
    <t>Szkolenia online</t>
  </si>
  <si>
    <t>Kobieta</t>
  </si>
  <si>
    <t>Mniej niż 25 lat</t>
  </si>
  <si>
    <t>podstawowe</t>
  </si>
  <si>
    <t>Miasto od 101-500 tys. mieszkańców</t>
  </si>
  <si>
    <t>Sporadycznie</t>
  </si>
  <si>
    <t>W kawiarence internetowej</t>
  </si>
  <si>
    <t>Komputer stacjonarny</t>
  </si>
  <si>
    <t>Częściowo</t>
  </si>
  <si>
    <t>Włamanie na konto bankowe</t>
  </si>
  <si>
    <t>Pedofilia lub pornografia</t>
  </si>
  <si>
    <t>Transakcje internetowe</t>
  </si>
  <si>
    <t>Szkolenia dla starszych ludzi</t>
  </si>
  <si>
    <t>powyżej 55 lat</t>
  </si>
  <si>
    <t>zawodowe</t>
  </si>
  <si>
    <t>Wieś</t>
  </si>
  <si>
    <t>Mniej niż godzinę dziennie</t>
  </si>
  <si>
    <t>Czasami,</t>
  </si>
  <si>
    <t>Internetowi oszuści</t>
  </si>
  <si>
    <t>Nie (przejdź do pytania 17)</t>
  </si>
  <si>
    <t>Nie jestem pewien/ pewna</t>
  </si>
  <si>
    <t>Udostępnianie swoich zdjęć</t>
  </si>
  <si>
    <t>Żadne, kto nie umie niech nie korzysta</t>
  </si>
  <si>
    <t>25-40 lat</t>
  </si>
  <si>
    <t>wyższe</t>
  </si>
  <si>
    <t>W domu</t>
  </si>
  <si>
    <t>Telefon komórkowy lub tablet</t>
  </si>
  <si>
    <t>Zachowuję go dla siebie, tylko niektórzy z przyjaciół mogą go widzieć</t>
  </si>
  <si>
    <t>Wirusy i złośliwe programy</t>
  </si>
  <si>
    <t>średnie</t>
  </si>
  <si>
    <t>Miasto do 100 tys. mieszkańców</t>
  </si>
  <si>
    <t>Kilka godzin w tygodniu</t>
  </si>
  <si>
    <t>41-55 lat</t>
  </si>
  <si>
    <t>Nie (przejdź do pytania 15)</t>
  </si>
  <si>
    <t>Zakazać internetu</t>
  </si>
  <si>
    <t>Upubliczniam go i udostępniam dużo informacji o swoim życiu</t>
  </si>
  <si>
    <t>Tak, znam wszystkie zagrożenia</t>
  </si>
  <si>
    <t>Mężczyzna</t>
  </si>
  <si>
    <t>Wpisuję dane nieprawdziwe lub tylko dane nic niemówiące o mnie osobom nieznajomym</t>
  </si>
  <si>
    <t>Łatwiejszy dostęp do antywirusów</t>
  </si>
  <si>
    <t>Na uczelni</t>
  </si>
  <si>
    <t>Wirus usunął wszystko z dysku</t>
  </si>
  <si>
    <t>Lepsze zabezpieczenie kont</t>
  </si>
  <si>
    <t>Miasto pow. 500 tys. mieszkańców</t>
  </si>
  <si>
    <t>W samochodzie</t>
  </si>
  <si>
    <t xml:space="preserve">Monitorowanie podejrzanych stron </t>
  </si>
  <si>
    <t>Jest wszystko ok</t>
  </si>
  <si>
    <t>Więcej informacji w mediach</t>
  </si>
  <si>
    <t>Kontakt z nieznajomymi</t>
  </si>
  <si>
    <t>Otwieranie wiadomości z nieznanych źródeł</t>
  </si>
  <si>
    <t>Nauczki w szkołach</t>
  </si>
  <si>
    <t>Sprawdzanie podejrzanych stron</t>
  </si>
  <si>
    <t>Telewizor z wifi</t>
  </si>
  <si>
    <t>Udostępnianie zdjęć swoich dzieci</t>
  </si>
  <si>
    <t>Zakupy przez Internet</t>
  </si>
  <si>
    <t>Udostępnianie swoich danych osobowych</t>
  </si>
  <si>
    <t>Pytanie</t>
  </si>
  <si>
    <t>Odpowiedzi</t>
  </si>
  <si>
    <t>Nigdy</t>
  </si>
  <si>
    <t xml:space="preserve">Nie </t>
  </si>
  <si>
    <t>Inne</t>
  </si>
  <si>
    <t>Włamania na konto bankowe</t>
  </si>
  <si>
    <t>21. Jakie działania mógłby zostać podjęte w cel zwiększania świadomości społeczeństwa na temat zagrożeń w Internecie?- pytanie otwarte</t>
  </si>
  <si>
    <t>Metryczka</t>
  </si>
  <si>
    <t>Kobiety</t>
  </si>
  <si>
    <t>Mężczyźni</t>
  </si>
  <si>
    <t xml:space="preserve">Które z wymienionych zachowań w Internecie uważa Pan/Pani za niebezpieczne? </t>
  </si>
  <si>
    <t>Dzieci</t>
  </si>
  <si>
    <t>Twoja odpowiedź 1</t>
  </si>
  <si>
    <t>Alegro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</si>
</sst>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name val="Arial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0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/>
    <xf numFmtId="0" fontId="4" fillId="0" borderId="0" xfId="0" applyFont="1" applyAlignment="1"/>
    <xf numFmtId="0" fontId="5" fillId="0" borderId="0" xfId="0" applyFont="1"/>
    <xf numFmtId="0" fontId="4" fillId="0" borderId="0" xfId="0" applyFont="1"/>
    <xf numFmtId="0" fontId="5" fillId="0" borderId="0" xfId="0" applyFont="1" applyAlignment="1"/>
    <xf numFmtId="9" fontId="0" fillId="0" borderId="0" xfId="0" applyNumberFormat="1"/>
    <xf numFmtId="0" fontId="5" fillId="0" borderId="0" xfId="0" applyFont="1" applyAlignment="1">
      <alignment wrapText="1"/>
    </xf>
    <xf numFmtId="9" fontId="0" fillId="0" borderId="0" xfId="1" applyFont="1"/>
    <xf numFmtId="9" fontId="0" fillId="0" borderId="0" xfId="1" applyNumberFormat="1" applyFon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pl-PL"/>
              <a:t>Jak często korzysta Pan/Pani z Internetu?</a:t>
            </a:r>
          </a:p>
        </c:rich>
      </c:tx>
      <c:layout>
        <c:manualLayout>
          <c:xMode val="edge"/>
          <c:yMode val="edge"/>
          <c:x val="0.15025924846486535"/>
          <c:y val="8.0808080808080808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pl-PL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"/>
          <c:y val="0.34019830440262805"/>
          <c:w val="1"/>
          <c:h val="0.35679930008748911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F5B4-4532-A478-F34811C9851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F5B4-4532-A478-F34811C9851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F5B4-4532-A478-F34811C9851C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F5B4-4532-A478-F34811C9851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pl-PL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Wykresy!$A$3:$A$6</c:f>
              <c:strCache>
                <c:ptCount val="4"/>
                <c:pt idx="0">
                  <c:v>Kilka godzin dziennie</c:v>
                </c:pt>
                <c:pt idx="1">
                  <c:v>Mniej niż godzinę dziennie</c:v>
                </c:pt>
                <c:pt idx="2">
                  <c:v>Kilka godzin w tygodniu</c:v>
                </c:pt>
                <c:pt idx="3">
                  <c:v>Sporadycznie</c:v>
                </c:pt>
              </c:strCache>
            </c:strRef>
          </c:cat>
          <c:val>
            <c:numRef>
              <c:f>Wykresy!$B$3:$B$6</c:f>
              <c:numCache>
                <c:formatCode>General</c:formatCode>
                <c:ptCount val="4"/>
                <c:pt idx="0">
                  <c:v>42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DF-41BF-852B-72550342408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8921775201959267E-2"/>
          <c:y val="0.70444234470691158"/>
          <c:w val="0.86570146688819827"/>
          <c:h val="0.242224321959754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pl-PL"/>
              <a:t>W jakim miejscu Pan/Pani  korzysta z Internetu?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pl-PL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"/>
          <c:y val="0.34319420859772992"/>
          <c:w val="1"/>
          <c:h val="0.45928606731869825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9614-417B-821B-E396B77954B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9614-417B-821B-E396B77954B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9614-417B-821B-E396B77954B5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9614-417B-821B-E396B77954B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pl-PL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Wykresy!$A$9:$A$12</c:f>
              <c:strCache>
                <c:ptCount val="4"/>
                <c:pt idx="0">
                  <c:v>W kawiarence internetowej</c:v>
                </c:pt>
                <c:pt idx="1">
                  <c:v>W pracy</c:v>
                </c:pt>
                <c:pt idx="2">
                  <c:v>W domu</c:v>
                </c:pt>
                <c:pt idx="3">
                  <c:v>Na uczelni</c:v>
                </c:pt>
              </c:strCache>
            </c:strRef>
          </c:cat>
          <c:val>
            <c:numRef>
              <c:f>Wykresy!$B$9:$B$12</c:f>
              <c:numCache>
                <c:formatCode>General</c:formatCode>
                <c:ptCount val="4"/>
                <c:pt idx="0">
                  <c:v>12</c:v>
                </c:pt>
                <c:pt idx="1">
                  <c:v>24</c:v>
                </c:pt>
                <c:pt idx="2">
                  <c:v>18</c:v>
                </c:pt>
                <c:pt idx="3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5E-4AC2-83A6-FF3A542440F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pl-PL"/>
              <a:t>Jakiego urządzenia używa Pan/Pani najczęściej w celu korzystania z Internetu </a:t>
            </a:r>
          </a:p>
        </c:rich>
      </c:tx>
      <c:layout>
        <c:manualLayout>
          <c:xMode val="edge"/>
          <c:yMode val="edge"/>
          <c:x val="0.15290715372907154"/>
          <c:y val="3.333334791485035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pl-PL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FF85-4135-ABC1-7AA6C93350A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FF85-4135-ABC1-7AA6C93350A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FF85-4135-ABC1-7AA6C93350A5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FF85-4135-ABC1-7AA6C93350A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pl-PL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Wykresy!$A$16:$A$19</c:f>
              <c:strCache>
                <c:ptCount val="4"/>
                <c:pt idx="0">
                  <c:v>Komputer stacjonarny</c:v>
                </c:pt>
                <c:pt idx="1">
                  <c:v>Telefon komórkowy lub tablet</c:v>
                </c:pt>
                <c:pt idx="2">
                  <c:v>Laptop</c:v>
                </c:pt>
                <c:pt idx="3">
                  <c:v>Telewizor z wifi</c:v>
                </c:pt>
              </c:strCache>
            </c:strRef>
          </c:cat>
          <c:val>
            <c:numRef>
              <c:f>Wykresy!$B$16:$B$19</c:f>
              <c:numCache>
                <c:formatCode>General</c:formatCode>
                <c:ptCount val="4"/>
                <c:pt idx="0">
                  <c:v>30</c:v>
                </c:pt>
                <c:pt idx="1">
                  <c:v>24</c:v>
                </c:pt>
                <c:pt idx="2">
                  <c:v>18</c:v>
                </c:pt>
                <c:pt idx="3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C9-4A3F-93EA-773C47A621A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pl-PL" sz="1200"/>
              <a:t>Czy często zdarza się Panu/Pani logować za pomocą innych urządzeń niż własny telefon i komputer?</a:t>
            </a:r>
          </a:p>
        </c:rich>
      </c:tx>
      <c:layout>
        <c:manualLayout>
          <c:xMode val="edge"/>
          <c:yMode val="edge"/>
          <c:x val="0.14795122484689413"/>
          <c:y val="5.09259259259259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pl-PL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7.6469283821622547E-2"/>
          <c:y val="0.41388512482451323"/>
          <c:w val="0.8035738134165209"/>
          <c:h val="0.4404541292803516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8D1C-4790-8C76-0F22BF6E558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8D1C-4790-8C76-0F22BF6E558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8D1C-4790-8C76-0F22BF6E558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8D1C-4790-8C76-0F22BF6E558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pl-PL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Wykresy!$A$22:$A$25</c:f>
              <c:strCache>
                <c:ptCount val="4"/>
                <c:pt idx="0">
                  <c:v>Tak, robię to bardzo często</c:v>
                </c:pt>
                <c:pt idx="1">
                  <c:v>Sporadycznie</c:v>
                </c:pt>
                <c:pt idx="2">
                  <c:v>Czasami,</c:v>
                </c:pt>
                <c:pt idx="3">
                  <c:v>Nigdy</c:v>
                </c:pt>
              </c:strCache>
            </c:strRef>
          </c:cat>
          <c:val>
            <c:numRef>
              <c:f>Wykresy!$B$22:$B$25</c:f>
              <c:numCache>
                <c:formatCode>General</c:formatCode>
                <c:ptCount val="4"/>
                <c:pt idx="0">
                  <c:v>24</c:v>
                </c:pt>
                <c:pt idx="1">
                  <c:v>15</c:v>
                </c:pt>
                <c:pt idx="2">
                  <c:v>21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C0-4E20-9514-FA7A411654B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200" b="0" i="0" u="none" strike="noStrike" kern="1200" spc="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pl-PL" sz="1200"/>
              <a:t>Czy posiada Pan/Pani zainstalowany na komputerze i innych urządzeniach obsługujących Internet program antywirusowy?</a:t>
            </a:r>
          </a:p>
        </c:rich>
      </c:tx>
      <c:layout>
        <c:manualLayout>
          <c:xMode val="edge"/>
          <c:yMode val="edge"/>
          <c:x val="8.450000000000002E-2"/>
          <c:y val="4.16666666666666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0" i="0" u="none" strike="noStrike" kern="1200" spc="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pl-PL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4.356497298543776E-2"/>
          <c:y val="0.39023402409426855"/>
          <c:w val="0.89709095544554085"/>
          <c:h val="0.43343370781581175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5B46-4287-87A3-7364A9C7FA7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5B46-4287-87A3-7364A9C7FA7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pl-PL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Wykresy!$A$28:$A$29</c:f>
              <c:strCache>
                <c:ptCount val="2"/>
                <c:pt idx="0">
                  <c:v>Tak</c:v>
                </c:pt>
                <c:pt idx="1">
                  <c:v>Nie</c:v>
                </c:pt>
              </c:strCache>
            </c:strRef>
          </c:cat>
          <c:val>
            <c:numRef>
              <c:f>Wykresy!$B$28:$B$29</c:f>
              <c:numCache>
                <c:formatCode>General</c:formatCode>
                <c:ptCount val="2"/>
                <c:pt idx="0">
                  <c:v>33</c:v>
                </c:pt>
                <c:pt idx="1">
                  <c:v>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88-4E5D-B62E-F29D9544E94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pl-PL" sz="1200"/>
              <a:t>Czy używa Pan/Pani programu, który pomaga chronić komputer przed dostępem i działaniami osób niepowołanych z zewnątrz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pl-PL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6.4444459479605601E-2"/>
          <c:y val="0.34241823137492428"/>
          <c:w val="0.88888888888888884"/>
          <c:h val="0.48543926800816567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965F-49B0-B046-4AE79C5B7F5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965F-49B0-B046-4AE79C5B7F5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pl-PL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Wykresy!$A$32:$A$33</c:f>
              <c:strCache>
                <c:ptCount val="2"/>
                <c:pt idx="0">
                  <c:v>Tak</c:v>
                </c:pt>
                <c:pt idx="1">
                  <c:v>Nie</c:v>
                </c:pt>
              </c:strCache>
            </c:strRef>
          </c:cat>
          <c:val>
            <c:numRef>
              <c:f>Wykresy!$B$32:$B$33</c:f>
              <c:numCache>
                <c:formatCode>General</c:formatCode>
                <c:ptCount val="2"/>
                <c:pt idx="0">
                  <c:v>36</c:v>
                </c:pt>
                <c:pt idx="1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C2-4BA8-B4C2-B3104FC8A47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pl-PL"/>
              <a:t>Czy rejestrując się na różnych stronach podaje Pan/Pani prawdziwe dane osobowe, adresowe?</a:t>
            </a:r>
          </a:p>
        </c:rich>
      </c:tx>
      <c:layout>
        <c:manualLayout>
          <c:xMode val="edge"/>
          <c:yMode val="edge"/>
          <c:x val="0.10505954058845271"/>
          <c:y val="6.77965699562139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pl-PL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2.8605290687112799E-2"/>
          <c:y val="0.42524938817006203"/>
          <c:w val="0.90612755269781553"/>
          <c:h val="0.42993362007077868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16D1-48F0-B82A-4BE23733EF2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16D1-48F0-B82A-4BE23733EF2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pl-PL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Wykresy!$A$36:$A$37</c:f>
              <c:strCache>
                <c:ptCount val="2"/>
                <c:pt idx="0">
                  <c:v>Tak</c:v>
                </c:pt>
                <c:pt idx="1">
                  <c:v>Nie</c:v>
                </c:pt>
              </c:strCache>
            </c:strRef>
          </c:cat>
          <c:val>
            <c:numRef>
              <c:f>Wykresy!$B$36:$B$37</c:f>
              <c:numCache>
                <c:formatCode>General</c:formatCode>
                <c:ptCount val="2"/>
                <c:pt idx="0">
                  <c:v>39</c:v>
                </c:pt>
                <c:pt idx="1">
                  <c:v>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47-4E08-B7C8-25174A42B3E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pl-PL" sz="1200"/>
              <a:t>Kiedy używa Pan/Pani stron WWW lub komunikatorów, które umożliwiają upublicznianie swoich danych, jak ustawia Pan/i swój profil?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pl-PL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"/>
          <c:y val="0.62168346456692924"/>
          <c:w val="0.67384220660591276"/>
          <c:h val="0.34328592956298715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578D-4605-A0D4-F67FDDA1DED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578D-4605-A0D4-F67FDDA1DED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578D-4605-A0D4-F67FDDA1DED1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578D-4605-A0D4-F67FDDA1DED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pl-PL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Wykresy!$A$40:$A$43</c:f>
              <c:strCache>
                <c:ptCount val="4"/>
                <c:pt idx="0">
                  <c:v>Zachowuję go dla siebie, tylko niektórzy z przyjaciół mogą go widzieć</c:v>
                </c:pt>
                <c:pt idx="1">
                  <c:v>Nie wpisuję żadnych danych</c:v>
                </c:pt>
                <c:pt idx="2">
                  <c:v>Upubliczniam go i udostępniam dużo informacji o swoim życiu</c:v>
                </c:pt>
                <c:pt idx="3">
                  <c:v>Wpisuję dane nieprawdziwe lub tylko dane nic niemówiące o mnie osobom nieznajomym</c:v>
                </c:pt>
              </c:strCache>
            </c:strRef>
          </c:cat>
          <c:val>
            <c:numRef>
              <c:f>Wykresy!$B$40:$B$43</c:f>
              <c:numCache>
                <c:formatCode>General</c:formatCode>
                <c:ptCount val="4"/>
                <c:pt idx="0">
                  <c:v>3</c:v>
                </c:pt>
                <c:pt idx="1">
                  <c:v>27</c:v>
                </c:pt>
                <c:pt idx="2">
                  <c:v>18</c:v>
                </c:pt>
                <c:pt idx="3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CA-4DF4-B7CD-E5F37EE62B9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501227731148991"/>
          <c:y val="0.23043937007874016"/>
          <c:w val="0.43422149154432621"/>
          <c:h val="0.7628939632545931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pl-PL"/>
              <a:t>Jakiego rodzaju było to zagrożenie?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pl-P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Wykresy!$A$85</c:f>
              <c:strCache>
                <c:ptCount val="1"/>
                <c:pt idx="0">
                  <c:v>Wirusy i złośliwe programy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pl-P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Wykresy!$B$85</c:f>
              <c:numCache>
                <c:formatCode>0%</c:formatCode>
                <c:ptCount val="1"/>
                <c:pt idx="0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E3-43C4-BF91-C01B572DB917}"/>
            </c:ext>
          </c:extLst>
        </c:ser>
        <c:ser>
          <c:idx val="1"/>
          <c:order val="1"/>
          <c:tx>
            <c:strRef>
              <c:f>Wykresy!$A$86</c:f>
              <c:strCache>
                <c:ptCount val="1"/>
                <c:pt idx="0">
                  <c:v>Włamania do systemu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pl-P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Wykresy!$B$86</c:f>
              <c:numCache>
                <c:formatCode>0%</c:formatCode>
                <c:ptCount val="1"/>
                <c:pt idx="0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CE3-43C4-BF91-C01B572DB917}"/>
            </c:ext>
          </c:extLst>
        </c:ser>
        <c:ser>
          <c:idx val="2"/>
          <c:order val="2"/>
          <c:tx>
            <c:strRef>
              <c:f>Wykresy!$A$87</c:f>
              <c:strCache>
                <c:ptCount val="1"/>
                <c:pt idx="0">
                  <c:v>Kradzież danych osobowych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pl-P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Wykresy!$B$87</c:f>
              <c:numCache>
                <c:formatCode>0%</c:formatCode>
                <c:ptCount val="1"/>
                <c:pt idx="0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CE3-43C4-BF91-C01B572DB917}"/>
            </c:ext>
          </c:extLst>
        </c:ser>
        <c:ser>
          <c:idx val="3"/>
          <c:order val="3"/>
          <c:tx>
            <c:strRef>
              <c:f>Wykresy!$A$88</c:f>
              <c:strCache>
                <c:ptCount val="1"/>
                <c:pt idx="0">
                  <c:v>Włamanie na konto bankowe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pl-P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Wykresy!$B$88</c:f>
              <c:numCache>
                <c:formatCode>0%</c:formatCode>
                <c:ptCount val="1"/>
                <c:pt idx="0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CE3-43C4-BF91-C01B572DB917}"/>
            </c:ext>
          </c:extLst>
        </c:ser>
        <c:ser>
          <c:idx val="4"/>
          <c:order val="4"/>
          <c:tx>
            <c:strRef>
              <c:f>Wykresy!$A$89</c:f>
              <c:strCache>
                <c:ptCount val="1"/>
                <c:pt idx="0">
                  <c:v>Pedofilia lub pornografia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pl-P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Wykresy!$B$89</c:f>
              <c:numCache>
                <c:formatCode>0%</c:formatCode>
                <c:ptCount val="1"/>
                <c:pt idx="0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CE3-43C4-BF91-C01B572DB917}"/>
            </c:ext>
          </c:extLst>
        </c:ser>
        <c:ser>
          <c:idx val="5"/>
          <c:order val="5"/>
          <c:tx>
            <c:strRef>
              <c:f>Wykresy!$A$90</c:f>
              <c:strCache>
                <c:ptCount val="1"/>
                <c:pt idx="0">
                  <c:v>Internetowi oszuści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pl-P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Wykresy!$B$90</c:f>
              <c:numCache>
                <c:formatCode>0%</c:formatCode>
                <c:ptCount val="1"/>
                <c:pt idx="0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CE3-43C4-BF91-C01B572DB917}"/>
            </c:ext>
          </c:extLst>
        </c:ser>
        <c:ser>
          <c:idx val="6"/>
          <c:order val="6"/>
          <c:tx>
            <c:strRef>
              <c:f>Wykresy!$A$91</c:f>
              <c:strCache>
                <c:ptCount val="1"/>
                <c:pt idx="0">
                  <c:v>Inne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pl-P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Wykresy!$B$91</c:f>
              <c:numCache>
                <c:formatCode>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CE3-43C4-BF91-C01B572DB91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979932127"/>
        <c:axId val="979934623"/>
      </c:barChart>
      <c:catAx>
        <c:axId val="979932127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979934623"/>
        <c:crosses val="autoZero"/>
        <c:auto val="1"/>
        <c:lblAlgn val="ctr"/>
        <c:lblOffset val="100"/>
        <c:noMultiLvlLbl val="0"/>
      </c:catAx>
      <c:valAx>
        <c:axId val="9799346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pl-PL"/>
          </a:p>
        </c:txPr>
        <c:crossAx val="9799321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pl-PL" sz="1200"/>
              <a:t> Czy korzysta Pan/Pani z następujących możliwości, jakie oferuje Internet (Komunikatory/Czaty)?</a:t>
            </a:r>
          </a:p>
        </c:rich>
      </c:tx>
      <c:layout>
        <c:manualLayout>
          <c:xMode val="edge"/>
          <c:yMode val="edge"/>
          <c:x val="2.0771211259686714E-2"/>
          <c:y val="3.429802144976656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pl-PL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7.35191784760066E-2"/>
          <c:y val="0.48218697147795447"/>
          <c:w val="0.8970960563678464"/>
          <c:h val="0.36775648404770667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98B2-4C4E-BBA3-53361274211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98B2-4C4E-BBA3-53361274211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pl-PL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Wykresy!$A$46:$A$47</c:f>
              <c:strCache>
                <c:ptCount val="2"/>
                <c:pt idx="0">
                  <c:v>Tak</c:v>
                </c:pt>
                <c:pt idx="1">
                  <c:v>Nie</c:v>
                </c:pt>
              </c:strCache>
            </c:strRef>
          </c:cat>
          <c:val>
            <c:numRef>
              <c:f>Wykresy!$B$46:$B$47</c:f>
              <c:numCache>
                <c:formatCode>General</c:formatCode>
                <c:ptCount val="2"/>
                <c:pt idx="0">
                  <c:v>54</c:v>
                </c:pt>
                <c:pt idx="1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19-4AE3-810E-91DD8190B04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pl-PL"/>
              <a:t>Portale społecznościowe (Facebook, Instagram, Twitter)</a:t>
            </a:r>
          </a:p>
        </c:rich>
      </c:tx>
      <c:layout>
        <c:manualLayout>
          <c:xMode val="edge"/>
          <c:yMode val="edge"/>
          <c:x val="0.11212215537611436"/>
          <c:y val="5.456096946680077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pl-PL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D747-47BD-9563-01A55EB34AB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D747-47BD-9563-01A55EB34AB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pl-PL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Wykresy!$A$50:$A$51</c:f>
              <c:strCache>
                <c:ptCount val="2"/>
                <c:pt idx="0">
                  <c:v>Tak</c:v>
                </c:pt>
                <c:pt idx="1">
                  <c:v>Nie</c:v>
                </c:pt>
              </c:strCache>
            </c:strRef>
          </c:cat>
          <c:val>
            <c:numRef>
              <c:f>Wykresy!$B$50:$B$51</c:f>
              <c:numCache>
                <c:formatCode>General</c:formatCode>
                <c:ptCount val="2"/>
                <c:pt idx="0">
                  <c:v>51</c:v>
                </c:pt>
                <c:pt idx="1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06-4F65-A097-E50D3540C7A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pl-PL"/>
              <a:t>Aplikacje umożliwiające dostęp do konta bankowego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pl-PL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4.4032543023534799E-2"/>
          <c:y val="0.4045939836719491"/>
          <c:w val="0.89687235078994632"/>
          <c:h val="0.35571755661076698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20DC-4306-B0AD-3C7870C4574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20DC-4306-B0AD-3C7870C4574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pl-PL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Wykresy!$A$54:$A$55</c:f>
              <c:strCache>
                <c:ptCount val="2"/>
                <c:pt idx="0">
                  <c:v>Tak</c:v>
                </c:pt>
                <c:pt idx="1">
                  <c:v>Nie</c:v>
                </c:pt>
              </c:strCache>
            </c:strRef>
          </c:cat>
          <c:val>
            <c:numRef>
              <c:f>Wykresy!$B$54:$B$55</c:f>
              <c:numCache>
                <c:formatCode>General</c:formatCode>
                <c:ptCount val="2"/>
                <c:pt idx="0">
                  <c:v>39</c:v>
                </c:pt>
                <c:pt idx="1">
                  <c:v>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B1-4C99-8EC2-C3875361F32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pl-PL"/>
              <a:t>Zakupy przez Internet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pl-PL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5.0682261208576995E-2"/>
          <c:y val="0.24304781788007052"/>
          <c:w val="0.91423001949317739"/>
          <c:h val="0.50846631227431216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4ACE-4487-8C01-B2CE1D12C5C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4ACE-4487-8C01-B2CE1D12C5C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pl-PL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Wykresy!$A$58:$A$59</c:f>
              <c:strCache>
                <c:ptCount val="2"/>
                <c:pt idx="0">
                  <c:v>Tak</c:v>
                </c:pt>
                <c:pt idx="1">
                  <c:v>Nie</c:v>
                </c:pt>
              </c:strCache>
            </c:strRef>
          </c:cat>
          <c:val>
            <c:numRef>
              <c:f>Wykresy!$B$58:$B$59</c:f>
              <c:numCache>
                <c:formatCode>General</c:formatCode>
                <c:ptCount val="2"/>
                <c:pt idx="0">
                  <c:v>33</c:v>
                </c:pt>
                <c:pt idx="1">
                  <c:v>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05-41A3-9EBA-DE9F879EA12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pl-PL"/>
              <a:t>Rezerwacje i zakup biletów lotniczych, wycieczki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pl-PL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20A1-4C4E-A200-BB4291C5C46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20A1-4C4E-A200-BB4291C5C46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pl-PL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Wykresy!$A$62:$A$63</c:f>
              <c:strCache>
                <c:ptCount val="2"/>
                <c:pt idx="0">
                  <c:v>Tak</c:v>
                </c:pt>
                <c:pt idx="1">
                  <c:v>Nie</c:v>
                </c:pt>
              </c:strCache>
            </c:strRef>
          </c:cat>
          <c:val>
            <c:numRef>
              <c:f>Wykresy!$B$62:$B$63</c:f>
              <c:numCache>
                <c:formatCode>General</c:formatCode>
                <c:ptCount val="2"/>
                <c:pt idx="0">
                  <c:v>36</c:v>
                </c:pt>
                <c:pt idx="1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7D-41F4-B8ED-539E93BC834A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pl-PL"/>
              <a:t>Czy według Pan/Pani korzystanie z Internetu jest bezpieczne?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pl-PL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5A09-43E1-915E-11F408999C9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5A09-43E1-915E-11F408999C9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5A09-43E1-915E-11F408999C9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pl-PL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Wykresy!$A$66:$A$68</c:f>
              <c:strCache>
                <c:ptCount val="3"/>
                <c:pt idx="0">
                  <c:v>Tak</c:v>
                </c:pt>
                <c:pt idx="1">
                  <c:v>Nie</c:v>
                </c:pt>
                <c:pt idx="2">
                  <c:v>Nie wiem</c:v>
                </c:pt>
              </c:strCache>
            </c:strRef>
          </c:cat>
          <c:val>
            <c:numRef>
              <c:f>Wykresy!$B$66:$B$68</c:f>
              <c:numCache>
                <c:formatCode>General</c:formatCode>
                <c:ptCount val="3"/>
                <c:pt idx="0">
                  <c:v>21</c:v>
                </c:pt>
                <c:pt idx="1">
                  <c:v>18</c:v>
                </c:pt>
                <c:pt idx="2">
                  <c:v>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FC-41A7-BC16-0ABAF1179969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pl-PL" sz="1200"/>
              <a:t>Czy jest Pan/Pani świadomy/a zagrożeń istniejących w Internecie?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pl-PL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3.3317334073794933E-2"/>
          <c:y val="0.28376267186785137"/>
          <c:w val="0.92270528193483559"/>
          <c:h val="0.53956092462089744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75C5-4E6D-A894-C8080DEA65D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75C5-4E6D-A894-C8080DEA65D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75C5-4E6D-A894-C8080DEA65D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pl-PL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Wykresy!$A$71:$A$73</c:f>
              <c:strCache>
                <c:ptCount val="3"/>
                <c:pt idx="0">
                  <c:v>Tak, znam wszystkie zagrożenia</c:v>
                </c:pt>
                <c:pt idx="1">
                  <c:v>Tak, znam część zagrożeń</c:v>
                </c:pt>
                <c:pt idx="2">
                  <c:v>Nie </c:v>
                </c:pt>
              </c:strCache>
            </c:strRef>
          </c:cat>
          <c:val>
            <c:numRef>
              <c:f>Wykresy!$B$71:$B$73</c:f>
              <c:numCache>
                <c:formatCode>General</c:formatCode>
                <c:ptCount val="3"/>
                <c:pt idx="0">
                  <c:v>18</c:v>
                </c:pt>
                <c:pt idx="1">
                  <c:v>33</c:v>
                </c:pt>
                <c:pt idx="2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A1-4398-B5A7-F880D9764A81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pl-PL" sz="1200"/>
              <a:t>Czy jest Pan/Pani świadomy/a niebezpieczeństw, które mogą zagrażać użytkownikom Internetu?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pl-PL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9.0065688192562415E-2"/>
          <c:y val="0.32698105671573663"/>
          <c:w val="0.82642541573790462"/>
          <c:h val="0.52733766974780316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66D8-46EF-A041-835FACE5CB5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66D8-46EF-A041-835FACE5CB5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66D8-46EF-A041-835FACE5CB5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pl-PL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Wykresy!$A$76:$A$78</c:f>
              <c:strCache>
                <c:ptCount val="3"/>
                <c:pt idx="0">
                  <c:v>Tak</c:v>
                </c:pt>
                <c:pt idx="1">
                  <c:v>Nie</c:v>
                </c:pt>
                <c:pt idx="2">
                  <c:v>Częściowo</c:v>
                </c:pt>
              </c:strCache>
            </c:strRef>
          </c:cat>
          <c:val>
            <c:numRef>
              <c:f>Wykresy!$B$76:$B$78</c:f>
              <c:numCache>
                <c:formatCode>General</c:formatCode>
                <c:ptCount val="3"/>
                <c:pt idx="0">
                  <c:v>27</c:v>
                </c:pt>
                <c:pt idx="1">
                  <c:v>21</c:v>
                </c:pt>
                <c:pt idx="2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CE-4B38-B87A-E50C8CB8E01C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pl-PL"/>
              <a:t>Czy kiedykolwiek stał się Pan/Pani ofiara przestępczości lub zagrożenia wynikającego z korzystania z Internetu?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pl-PL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9.3055555555555558E-2"/>
          <c:y val="0.38357465733449986"/>
          <c:w val="0.76111111111111107"/>
          <c:h val="0.42467774861475649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64ED-4DDF-A764-64FDBE28ABF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64ED-4DDF-A764-64FDBE28ABF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pl-PL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Wykresy!$A$81:$A$82</c:f>
              <c:strCache>
                <c:ptCount val="2"/>
                <c:pt idx="0">
                  <c:v>Nie </c:v>
                </c:pt>
                <c:pt idx="1">
                  <c:v>Tak</c:v>
                </c:pt>
              </c:strCache>
            </c:strRef>
          </c:cat>
          <c:val>
            <c:numRef>
              <c:f>Wykresy!$B$81:$B$82</c:f>
              <c:numCache>
                <c:formatCode>General</c:formatCode>
                <c:ptCount val="2"/>
                <c:pt idx="0">
                  <c:v>30</c:v>
                </c:pt>
                <c:pt idx="1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57-402D-B89E-1D7ABB1E7ED2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pl-PL" sz="1200"/>
              <a:t> Czy w Pan/Pani najbliższym otoczeniu miały miejsce przestępstwa mające związek z korzystaniem z Internetu?</a:t>
            </a:r>
          </a:p>
        </c:rich>
      </c:tx>
      <c:layout>
        <c:manualLayout>
          <c:xMode val="edge"/>
          <c:yMode val="edge"/>
          <c:x val="0.12955301864797802"/>
          <c:y val="3.712297888033783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pl-PL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5.2282667079999477E-2"/>
          <c:y val="0.42063404294086093"/>
          <c:w val="0.90003746275512952"/>
          <c:h val="0.39715205367534534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4A90-44CB-AE21-9838B5807B3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4A90-44CB-AE21-9838B5807B3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pl-PL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Wykresy!$A$94:$A$95</c:f>
              <c:strCache>
                <c:ptCount val="2"/>
                <c:pt idx="0">
                  <c:v>Tak</c:v>
                </c:pt>
                <c:pt idx="1">
                  <c:v>Nie </c:v>
                </c:pt>
              </c:strCache>
            </c:strRef>
          </c:cat>
          <c:val>
            <c:numRef>
              <c:f>Wykresy!$B$94:$B$95</c:f>
              <c:numCache>
                <c:formatCode>General</c:formatCode>
                <c:ptCount val="2"/>
                <c:pt idx="0">
                  <c:v>42</c:v>
                </c:pt>
                <c:pt idx="1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38-4292-9755-7E87F65D223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pl-PL"/>
              <a:t>Jakiego rodzaju było to zagrożenie?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pl-PL"/>
        </a:p>
      </c:txPr>
    </c:title>
    <c:autoTitleDeleted val="0"/>
    <c:plotArea>
      <c:layout>
        <c:manualLayout>
          <c:layoutTarget val="inner"/>
          <c:xMode val="edge"/>
          <c:yMode val="edge"/>
          <c:x val="4.7923777987017017E-2"/>
          <c:y val="0.11765567765567765"/>
          <c:w val="0.90571208210127696"/>
          <c:h val="0.451581244652110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Wykresy!$A$98</c:f>
              <c:strCache>
                <c:ptCount val="1"/>
                <c:pt idx="0">
                  <c:v>Wirusy i złośliwe programy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pl-P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Wykresy!$B$98</c:f>
              <c:numCache>
                <c:formatCode>0%</c:formatCode>
                <c:ptCount val="1"/>
                <c:pt idx="0">
                  <c:v>0.15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37-4D47-A55F-824BF4E1FA8C}"/>
            </c:ext>
          </c:extLst>
        </c:ser>
        <c:ser>
          <c:idx val="1"/>
          <c:order val="1"/>
          <c:tx>
            <c:strRef>
              <c:f>Wykresy!$A$99</c:f>
              <c:strCache>
                <c:ptCount val="1"/>
                <c:pt idx="0">
                  <c:v>Włamania do systemu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pl-P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Wykresy!$B$99</c:f>
              <c:numCache>
                <c:formatCode>0%</c:formatCode>
                <c:ptCount val="1"/>
                <c:pt idx="0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737-4D47-A55F-824BF4E1FA8C}"/>
            </c:ext>
          </c:extLst>
        </c:ser>
        <c:ser>
          <c:idx val="2"/>
          <c:order val="2"/>
          <c:tx>
            <c:strRef>
              <c:f>Wykresy!$A$100</c:f>
              <c:strCache>
                <c:ptCount val="1"/>
                <c:pt idx="0">
                  <c:v>Kradzież danych osobowych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pl-P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Wykresy!$B$100</c:f>
              <c:numCache>
                <c:formatCode>0%</c:formatCode>
                <c:ptCount val="1"/>
                <c:pt idx="0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737-4D47-A55F-824BF4E1FA8C}"/>
            </c:ext>
          </c:extLst>
        </c:ser>
        <c:ser>
          <c:idx val="3"/>
          <c:order val="3"/>
          <c:tx>
            <c:strRef>
              <c:f>Wykresy!$A$101</c:f>
              <c:strCache>
                <c:ptCount val="1"/>
                <c:pt idx="0">
                  <c:v>Włamania na konto bankowe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pl-P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Wykresy!$B$101</c:f>
              <c:numCache>
                <c:formatCode>0%</c:formatCode>
                <c:ptCount val="1"/>
                <c:pt idx="0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737-4D47-A55F-824BF4E1FA8C}"/>
            </c:ext>
          </c:extLst>
        </c:ser>
        <c:ser>
          <c:idx val="4"/>
          <c:order val="4"/>
          <c:tx>
            <c:strRef>
              <c:f>Wykresy!$A$102</c:f>
              <c:strCache>
                <c:ptCount val="1"/>
                <c:pt idx="0">
                  <c:v>Pedofilia lub pornografia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pl-P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Wykresy!$B$102</c:f>
              <c:numCache>
                <c:formatCode>0%</c:formatCode>
                <c:ptCount val="1"/>
                <c:pt idx="0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737-4D47-A55F-824BF4E1FA8C}"/>
            </c:ext>
          </c:extLst>
        </c:ser>
        <c:ser>
          <c:idx val="5"/>
          <c:order val="5"/>
          <c:tx>
            <c:strRef>
              <c:f>Wykresy!$A$103</c:f>
              <c:strCache>
                <c:ptCount val="1"/>
                <c:pt idx="0">
                  <c:v>Internetowi oszuści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pl-P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Wykresy!$B$103</c:f>
              <c:numCache>
                <c:formatCode>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737-4D47-A55F-824BF4E1FA8C}"/>
            </c:ext>
          </c:extLst>
        </c:ser>
        <c:ser>
          <c:idx val="6"/>
          <c:order val="6"/>
          <c:tx>
            <c:strRef>
              <c:f>Wykresy!$A$104</c:f>
              <c:strCache>
                <c:ptCount val="1"/>
                <c:pt idx="0">
                  <c:v>Wirus usunął wszystko z dysku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pl-P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Wykresy!$B$104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737-4D47-A55F-824BF4E1FA8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axId val="1877150703"/>
        <c:axId val="1877148207"/>
      </c:barChart>
      <c:catAx>
        <c:axId val="187715070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pl-PL"/>
          </a:p>
        </c:txPr>
        <c:crossAx val="1877148207"/>
        <c:crosses val="autoZero"/>
        <c:auto val="1"/>
        <c:lblAlgn val="ctr"/>
        <c:lblOffset val="100"/>
        <c:noMultiLvlLbl val="0"/>
      </c:catAx>
      <c:valAx>
        <c:axId val="187714820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pl-PL"/>
          </a:p>
        </c:txPr>
        <c:crossAx val="18771507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4587527055987739E-2"/>
          <c:y val="0.67765337025179539"/>
          <c:w val="0.81428155647291611"/>
          <c:h val="0.2930426004441751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pl-PL"/>
              <a:t>Czy wie Pan/Pani w jaki sposób zachować bezpieczeństwo podczas użytkowania Internetu?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pl-PL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99D9-4CDA-BA34-72D318C9944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99D9-4CDA-BA34-72D318C9944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99D9-4CDA-BA34-72D318C9944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pl-PL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Wykresy!$A$107:$A$109</c:f>
              <c:strCache>
                <c:ptCount val="3"/>
                <c:pt idx="0">
                  <c:v>Tak</c:v>
                </c:pt>
                <c:pt idx="1">
                  <c:v>Nie</c:v>
                </c:pt>
                <c:pt idx="2">
                  <c:v>Nie jestem pewien/ pewna</c:v>
                </c:pt>
              </c:strCache>
            </c:strRef>
          </c:cat>
          <c:val>
            <c:numRef>
              <c:f>Wykresy!$B$107:$B$109</c:f>
              <c:numCache>
                <c:formatCode>General</c:formatCode>
                <c:ptCount val="3"/>
                <c:pt idx="0">
                  <c:v>36</c:v>
                </c:pt>
                <c:pt idx="1">
                  <c:v>18</c:v>
                </c:pt>
                <c:pt idx="2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70-4D3F-BA05-E5C19852EFF1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pl-PL"/>
              <a:t>Które z wymienionych zachowań w Internecie uważa Pan/Pani za niebezpieczne?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pl-P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Wykresy!$A$112</c:f>
              <c:strCache>
                <c:ptCount val="1"/>
                <c:pt idx="0">
                  <c:v>Udostępnianie swoich zdjęć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pl-P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Wykresy!$B$112</c:f>
              <c:numCache>
                <c:formatCode>0%</c:formatCode>
                <c:ptCount val="1"/>
                <c:pt idx="0">
                  <c:v>0.15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F1-4EAE-9324-2AEE847A6460}"/>
            </c:ext>
          </c:extLst>
        </c:ser>
        <c:ser>
          <c:idx val="1"/>
          <c:order val="1"/>
          <c:tx>
            <c:strRef>
              <c:f>Wykresy!$A$113</c:f>
              <c:strCache>
                <c:ptCount val="1"/>
                <c:pt idx="0">
                  <c:v>Udostępnianie zdjęć swoich dzieci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pl-P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Wykresy!$B$113</c:f>
              <c:numCache>
                <c:formatCode>0%</c:formatCode>
                <c:ptCount val="1"/>
                <c:pt idx="0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BF1-4EAE-9324-2AEE847A6460}"/>
            </c:ext>
          </c:extLst>
        </c:ser>
        <c:ser>
          <c:idx val="2"/>
          <c:order val="2"/>
          <c:tx>
            <c:strRef>
              <c:f>Wykresy!$A$114</c:f>
              <c:strCache>
                <c:ptCount val="1"/>
                <c:pt idx="0">
                  <c:v>Transakcje internetowe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pl-P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Wykresy!$B$114</c:f>
              <c:numCache>
                <c:formatCode>0%</c:formatCode>
                <c:ptCount val="1"/>
                <c:pt idx="0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BF1-4EAE-9324-2AEE847A6460}"/>
            </c:ext>
          </c:extLst>
        </c:ser>
        <c:ser>
          <c:idx val="3"/>
          <c:order val="3"/>
          <c:tx>
            <c:strRef>
              <c:f>Wykresy!$A$115</c:f>
              <c:strCache>
                <c:ptCount val="1"/>
                <c:pt idx="0">
                  <c:v>Otwieranie wiadomości z nieznanych źródeł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pl-P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Wykresy!$B$115</c:f>
              <c:numCache>
                <c:formatCode>0%</c:formatCode>
                <c:ptCount val="1"/>
                <c:pt idx="0">
                  <c:v>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BF1-4EAE-9324-2AEE847A6460}"/>
            </c:ext>
          </c:extLst>
        </c:ser>
        <c:ser>
          <c:idx val="4"/>
          <c:order val="4"/>
          <c:tx>
            <c:strRef>
              <c:f>Wykresy!$A$116</c:f>
              <c:strCache>
                <c:ptCount val="1"/>
                <c:pt idx="0">
                  <c:v>Udostępnianie swoich danych osobowych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pl-P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Wykresy!$B$116</c:f>
              <c:numCache>
                <c:formatCode>0%</c:formatCode>
                <c:ptCount val="1"/>
                <c:pt idx="0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BF1-4EAE-9324-2AEE847A6460}"/>
            </c:ext>
          </c:extLst>
        </c:ser>
        <c:ser>
          <c:idx val="5"/>
          <c:order val="5"/>
          <c:tx>
            <c:strRef>
              <c:f>Wykresy!$A$117</c:f>
              <c:strCache>
                <c:ptCount val="1"/>
                <c:pt idx="0">
                  <c:v>Kontakt z nieznajomymi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pl-P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Wykresy!$B$117</c:f>
              <c:numCache>
                <c:formatCode>0%</c:formatCode>
                <c:ptCount val="1"/>
                <c:pt idx="0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BF1-4EAE-9324-2AEE847A6460}"/>
            </c:ext>
          </c:extLst>
        </c:ser>
        <c:ser>
          <c:idx val="6"/>
          <c:order val="6"/>
          <c:tx>
            <c:strRef>
              <c:f>Wykresy!$A$118</c:f>
              <c:strCache>
                <c:ptCount val="1"/>
                <c:pt idx="0">
                  <c:v>Zakupy przez Internet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pl-P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Wykresy!$B$118</c:f>
              <c:numCache>
                <c:formatCode>0%</c:formatCode>
                <c:ptCount val="1"/>
                <c:pt idx="0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BF1-4EAE-9324-2AEE847A646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877152367"/>
        <c:axId val="1877159439"/>
      </c:barChart>
      <c:catAx>
        <c:axId val="1877152367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877159439"/>
        <c:crosses val="autoZero"/>
        <c:auto val="1"/>
        <c:lblAlgn val="ctr"/>
        <c:lblOffset val="100"/>
        <c:noMultiLvlLbl val="0"/>
      </c:catAx>
      <c:valAx>
        <c:axId val="18771594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pl-PL"/>
          </a:p>
        </c:txPr>
        <c:crossAx val="18771523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pl-PL" sz="1200"/>
              <a:t>Czy w przypadku wystąpienia jakiegokolwiek zagrożenia w sieci, wiedziałby Pan/Pani jakie działania podjąć?</a:t>
            </a:r>
          </a:p>
        </c:rich>
      </c:tx>
      <c:layout>
        <c:manualLayout>
          <c:xMode val="edge"/>
          <c:yMode val="edge"/>
          <c:x val="0.15790266841644796"/>
          <c:y val="2.31481481481481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pl-PL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4.3808216496623122E-2"/>
          <c:y val="0.40342732213683752"/>
          <c:w val="0.9406154633366538"/>
          <c:h val="0.38433236224817646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F8CE-4497-B313-209DAC80215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F8CE-4497-B313-209DAC80215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pl-PL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Wykresy!$A$121:$A$122</c:f>
              <c:strCache>
                <c:ptCount val="2"/>
                <c:pt idx="0">
                  <c:v>Tak</c:v>
                </c:pt>
                <c:pt idx="1">
                  <c:v>Nie</c:v>
                </c:pt>
              </c:strCache>
            </c:strRef>
          </c:cat>
          <c:val>
            <c:numRef>
              <c:f>Wykresy!$B$121:$B$122</c:f>
              <c:numCache>
                <c:formatCode>General</c:formatCode>
                <c:ptCount val="2"/>
                <c:pt idx="0">
                  <c:v>51</c:v>
                </c:pt>
                <c:pt idx="1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49-4265-AC6A-EEC966111786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pl-PL" sz="1200">
                <a:solidFill>
                  <a:sysClr val="windowText" lastClr="000000"/>
                </a:solidFill>
              </a:rPr>
              <a:t>Czy dostrzega Pan/Pani potrzebę wprowadzenia działań mających na celu zwiększenie świadomości społeczeństwa na temat zagrożeń w Internecie?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pl-PL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"/>
          <c:y val="0.39014126172569552"/>
          <c:w val="1"/>
          <c:h val="0.42027354525867644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FBAE-4772-915C-FF127998839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FBAE-4772-915C-FF127998839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pl-PL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Wykresy!$A$125:$A$126</c:f>
              <c:strCache>
                <c:ptCount val="2"/>
                <c:pt idx="0">
                  <c:v>Tak</c:v>
                </c:pt>
                <c:pt idx="1">
                  <c:v>Nie</c:v>
                </c:pt>
              </c:strCache>
            </c:strRef>
          </c:cat>
          <c:val>
            <c:numRef>
              <c:f>Wykresy!$B$125:$B$126</c:f>
              <c:numCache>
                <c:formatCode>General</c:formatCode>
                <c:ptCount val="2"/>
                <c:pt idx="0">
                  <c:v>48</c:v>
                </c:pt>
                <c:pt idx="1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AD-4186-991B-C4ED954D4E76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pl-PL"/>
              <a:t>Płeć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pl-PL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6.5489448348104468E-2"/>
          <c:y val="0.27376181425597662"/>
          <c:w val="0.90461518543365937"/>
          <c:h val="0.52626714764102756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68ED-49F9-97DC-D6C84C1F169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68ED-49F9-97DC-D6C84C1F169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pl-PL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Wykresy!$A$144:$A$145</c:f>
              <c:strCache>
                <c:ptCount val="2"/>
                <c:pt idx="0">
                  <c:v>Kobieta</c:v>
                </c:pt>
                <c:pt idx="1">
                  <c:v>Mężczyzna</c:v>
                </c:pt>
              </c:strCache>
            </c:strRef>
          </c:cat>
          <c:val>
            <c:numRef>
              <c:f>Wykresy!$B$144:$B$145</c:f>
              <c:numCache>
                <c:formatCode>General</c:formatCode>
                <c:ptCount val="2"/>
                <c:pt idx="0">
                  <c:v>51</c:v>
                </c:pt>
                <c:pt idx="1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EC-46A2-8317-59F0B920996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pl-PL"/>
              <a:t>Wiek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pl-PL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pl-P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Wykresy!$A$148:$A$151</c:f>
              <c:strCache>
                <c:ptCount val="4"/>
                <c:pt idx="0">
                  <c:v>Mniej niż 25 lat</c:v>
                </c:pt>
                <c:pt idx="1">
                  <c:v>25-40 lat</c:v>
                </c:pt>
                <c:pt idx="2">
                  <c:v>41-55 lat</c:v>
                </c:pt>
                <c:pt idx="3">
                  <c:v>powyżej 55 lat</c:v>
                </c:pt>
              </c:strCache>
            </c:strRef>
          </c:cat>
          <c:val>
            <c:numRef>
              <c:f>Wykresy!$B$148:$B$151</c:f>
              <c:numCache>
                <c:formatCode>0%</c:formatCode>
                <c:ptCount val="4"/>
                <c:pt idx="0">
                  <c:v>0.35</c:v>
                </c:pt>
                <c:pt idx="1">
                  <c:v>0.35</c:v>
                </c:pt>
                <c:pt idx="2">
                  <c:v>0.2</c:v>
                </c:pt>
                <c:pt idx="3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E4-4F6F-A351-9070ADA704E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1877149455"/>
        <c:axId val="1877160687"/>
      </c:barChart>
      <c:catAx>
        <c:axId val="187714945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pl-PL"/>
          </a:p>
        </c:txPr>
        <c:crossAx val="1877160687"/>
        <c:crosses val="autoZero"/>
        <c:auto val="1"/>
        <c:lblAlgn val="ctr"/>
        <c:lblOffset val="100"/>
        <c:noMultiLvlLbl val="0"/>
      </c:catAx>
      <c:valAx>
        <c:axId val="187716068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pl-PL"/>
          </a:p>
        </c:txPr>
        <c:crossAx val="187714945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pl-PL"/>
              <a:t>Wykształcenie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pl-P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Wykresy!$A$154</c:f>
              <c:strCache>
                <c:ptCount val="1"/>
                <c:pt idx="0">
                  <c:v>podstawowe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pl-P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Wykresy!$B$154</c:f>
              <c:numCache>
                <c:formatCode>0%</c:formatCode>
                <c:ptCount val="1"/>
                <c:pt idx="0">
                  <c:v>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2E-4787-A2A0-F19BECF15BC6}"/>
            </c:ext>
          </c:extLst>
        </c:ser>
        <c:ser>
          <c:idx val="1"/>
          <c:order val="1"/>
          <c:tx>
            <c:strRef>
              <c:f>Wykresy!$A$155</c:f>
              <c:strCache>
                <c:ptCount val="1"/>
                <c:pt idx="0">
                  <c:v>zawodowe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pl-P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Wykresy!$B$155</c:f>
              <c:numCache>
                <c:formatCode>0%</c:formatCode>
                <c:ptCount val="1"/>
                <c:pt idx="0">
                  <c:v>0.15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22E-4787-A2A0-F19BECF15BC6}"/>
            </c:ext>
          </c:extLst>
        </c:ser>
        <c:ser>
          <c:idx val="2"/>
          <c:order val="2"/>
          <c:tx>
            <c:strRef>
              <c:f>Wykresy!$A$156</c:f>
              <c:strCache>
                <c:ptCount val="1"/>
                <c:pt idx="0">
                  <c:v>średnie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pl-P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Wykresy!$B$156</c:f>
              <c:numCache>
                <c:formatCode>0%</c:formatCode>
                <c:ptCount val="1"/>
                <c:pt idx="0">
                  <c:v>0.45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22E-4787-A2A0-F19BECF15BC6}"/>
            </c:ext>
          </c:extLst>
        </c:ser>
        <c:ser>
          <c:idx val="3"/>
          <c:order val="3"/>
          <c:tx>
            <c:strRef>
              <c:f>Wykresy!$A$157</c:f>
              <c:strCache>
                <c:ptCount val="1"/>
                <c:pt idx="0">
                  <c:v>wyższe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pl-P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Wykresy!$B$157</c:f>
              <c:numCache>
                <c:formatCode>0%</c:formatCode>
                <c:ptCount val="1"/>
                <c:pt idx="0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22E-4787-A2A0-F19BECF15BC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775411327"/>
        <c:axId val="1775411743"/>
      </c:barChart>
      <c:catAx>
        <c:axId val="1775411327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775411743"/>
        <c:crosses val="autoZero"/>
        <c:auto val="1"/>
        <c:lblAlgn val="ctr"/>
        <c:lblOffset val="100"/>
        <c:noMultiLvlLbl val="0"/>
      </c:catAx>
      <c:valAx>
        <c:axId val="17754117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pl-PL"/>
          </a:p>
        </c:txPr>
        <c:crossAx val="17754113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pl-PL"/>
              <a:t>Miejsce zamieszkania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pl-PL"/>
        </a:p>
      </c:txPr>
    </c:title>
    <c:autoTitleDeleted val="0"/>
    <c:plotArea>
      <c:layout>
        <c:manualLayout>
          <c:layoutTarget val="inner"/>
          <c:xMode val="edge"/>
          <c:yMode val="edge"/>
          <c:x val="0.16316391108045797"/>
          <c:y val="0.18616042001856986"/>
          <c:w val="0.36548077475717"/>
          <c:h val="0.63380871294005925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823-436D-9F74-673CC0D66DC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823-436D-9F74-673CC0D66DC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823-436D-9F74-673CC0D66DC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5823-436D-9F74-673CC0D66DC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Wykresy!$A$160:$A$163</c:f>
              <c:strCache>
                <c:ptCount val="4"/>
                <c:pt idx="0">
                  <c:v>Wieś</c:v>
                </c:pt>
                <c:pt idx="1">
                  <c:v>Miasto do 100 tys. mieszkańców</c:v>
                </c:pt>
                <c:pt idx="2">
                  <c:v>Miasto od 101-500 tys. mieszkańców</c:v>
                </c:pt>
                <c:pt idx="3">
                  <c:v>Miasto pow. 500 tys. mieszkańców</c:v>
                </c:pt>
              </c:strCache>
            </c:strRef>
          </c:cat>
          <c:val>
            <c:numRef>
              <c:f>Wykresy!$B$160:$B$163</c:f>
              <c:numCache>
                <c:formatCode>0%</c:formatCode>
                <c:ptCount val="4"/>
                <c:pt idx="0">
                  <c:v>0.7</c:v>
                </c:pt>
                <c:pt idx="1">
                  <c:v>0.05</c:v>
                </c:pt>
                <c:pt idx="2">
                  <c:v>0.2</c:v>
                </c:pt>
                <c:pt idx="3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D5-42B1-8736-34F0F11F72F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pl-PL"/>
              <a:t>Które z wymienionych zachowań w Internecie uważa Pan/Pani za niebezpieczne?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pl-PL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'Bardziej skomplikowane wykresy'!$B$8</c:f>
              <c:strCache>
                <c:ptCount val="1"/>
                <c:pt idx="0">
                  <c:v>Kobiety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pl-P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'Bardziej skomplikowane wykresy'!$A$9:$A$14</c:f>
              <c:strCache>
                <c:ptCount val="6"/>
                <c:pt idx="0">
                  <c:v>Twoja odpowiedź 1</c:v>
                </c:pt>
                <c:pt idx="1">
                  <c:v>Twoja odpowiedź 1</c:v>
                </c:pt>
                <c:pt idx="2">
                  <c:v>Transakcje internetowe</c:v>
                </c:pt>
                <c:pt idx="3">
                  <c:v>Otwieranie wiadomości z nieznanych źródeł</c:v>
                </c:pt>
                <c:pt idx="4">
                  <c:v>Udostępnianie swoich danych osobowych</c:v>
                </c:pt>
                <c:pt idx="5">
                  <c:v>Kontakt z nieznajomymi</c:v>
                </c:pt>
              </c:strCache>
            </c:strRef>
          </c:cat>
          <c:val>
            <c:numRef>
              <c:f>'Bardziej skomplikowane wykresy'!$B$9:$B$14</c:f>
              <c:numCache>
                <c:formatCode>0%</c:formatCode>
                <c:ptCount val="6"/>
                <c:pt idx="0">
                  <c:v>0.3</c:v>
                </c:pt>
                <c:pt idx="1">
                  <c:v>0.45</c:v>
                </c:pt>
                <c:pt idx="2">
                  <c:v>0.36</c:v>
                </c:pt>
                <c:pt idx="3">
                  <c:v>0.24</c:v>
                </c:pt>
                <c:pt idx="4">
                  <c:v>0.15</c:v>
                </c:pt>
                <c:pt idx="5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25-4132-B397-BAC97A6DD37B}"/>
            </c:ext>
          </c:extLst>
        </c:ser>
        <c:ser>
          <c:idx val="1"/>
          <c:order val="1"/>
          <c:tx>
            <c:strRef>
              <c:f>'Bardziej skomplikowane wykresy'!$C$8</c:f>
              <c:strCache>
                <c:ptCount val="1"/>
                <c:pt idx="0">
                  <c:v>Mężczyźni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pl-P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'Bardziej skomplikowane wykresy'!$A$9:$A$14</c:f>
              <c:strCache>
                <c:ptCount val="6"/>
                <c:pt idx="0">
                  <c:v>Twoja odpowiedź 1</c:v>
                </c:pt>
                <c:pt idx="1">
                  <c:v>Twoja odpowiedź 1</c:v>
                </c:pt>
                <c:pt idx="2">
                  <c:v>Transakcje internetowe</c:v>
                </c:pt>
                <c:pt idx="3">
                  <c:v>Otwieranie wiadomości z nieznanych źródeł</c:v>
                </c:pt>
                <c:pt idx="4">
                  <c:v>Udostępnianie swoich danych osobowych</c:v>
                </c:pt>
                <c:pt idx="5">
                  <c:v>Kontakt z nieznajomymi</c:v>
                </c:pt>
              </c:strCache>
            </c:strRef>
          </c:cat>
          <c:val>
            <c:numRef>
              <c:f>'Bardziej skomplikowane wykresy'!$C$9:$C$14</c:f>
              <c:numCache>
                <c:formatCode>0%</c:formatCode>
                <c:ptCount val="6"/>
                <c:pt idx="0">
                  <c:v>0.15</c:v>
                </c:pt>
                <c:pt idx="1">
                  <c:v>0.6</c:v>
                </c:pt>
                <c:pt idx="2">
                  <c:v>0.12</c:v>
                </c:pt>
                <c:pt idx="3">
                  <c:v>0.13</c:v>
                </c:pt>
                <c:pt idx="4">
                  <c:v>0.31</c:v>
                </c:pt>
                <c:pt idx="5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725-4132-B397-BAC97A6DD37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1882598671"/>
        <c:axId val="1877156527"/>
      </c:barChart>
      <c:catAx>
        <c:axId val="188259867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pl-PL"/>
          </a:p>
        </c:txPr>
        <c:crossAx val="1877156527"/>
        <c:crosses val="autoZero"/>
        <c:auto val="1"/>
        <c:lblAlgn val="ctr"/>
        <c:lblOffset val="100"/>
        <c:noMultiLvlLbl val="0"/>
      </c:catAx>
      <c:valAx>
        <c:axId val="187715652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pl-PL"/>
          </a:p>
        </c:txPr>
        <c:crossAx val="18825986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pl-PL"/>
              <a:t>Niebezpieczne zchowania w internecie</a:t>
            </a:r>
          </a:p>
        </c:rich>
      </c:tx>
      <c:layout>
        <c:manualLayout>
          <c:xMode val="edge"/>
          <c:yMode val="edge"/>
          <c:x val="0.29977859644944499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pl-P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'Bardziej skomplikowane wykresy'!$B$27</c:f>
              <c:strCache>
                <c:ptCount val="1"/>
                <c:pt idx="0">
                  <c:v>Kobiety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pl-P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'Bardziej skomplikowane wykresy'!$A$28:$A$34</c:f>
              <c:strCache>
                <c:ptCount val="7"/>
                <c:pt idx="0">
                  <c:v>Udostępnianie swoich zdjęć</c:v>
                </c:pt>
                <c:pt idx="1">
                  <c:v>Udostępnianie zdjęć swoich dzieci</c:v>
                </c:pt>
                <c:pt idx="2">
                  <c:v>Transakcje internetowe</c:v>
                </c:pt>
                <c:pt idx="3">
                  <c:v>Otwieranie wiadomości z nieznanych źródeł</c:v>
                </c:pt>
                <c:pt idx="4">
                  <c:v>Udostępnianie swoich danych osobowych</c:v>
                </c:pt>
                <c:pt idx="5">
                  <c:v>Kontakt z nieznajomymi</c:v>
                </c:pt>
                <c:pt idx="6">
                  <c:v>Zakupy przez Internet</c:v>
                </c:pt>
              </c:strCache>
            </c:strRef>
          </c:cat>
          <c:val>
            <c:numRef>
              <c:f>'Bardziej skomplikowane wykresy'!$B$28:$B$34</c:f>
              <c:numCache>
                <c:formatCode>0%</c:formatCode>
                <c:ptCount val="7"/>
                <c:pt idx="0">
                  <c:v>0.9</c:v>
                </c:pt>
                <c:pt idx="1">
                  <c:v>0.6</c:v>
                </c:pt>
                <c:pt idx="2">
                  <c:v>0.36</c:v>
                </c:pt>
                <c:pt idx="3">
                  <c:v>0.24</c:v>
                </c:pt>
                <c:pt idx="4">
                  <c:v>0.15</c:v>
                </c:pt>
                <c:pt idx="5">
                  <c:v>0.06</c:v>
                </c:pt>
                <c:pt idx="6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8C-42BE-8991-6B19FBA6041F}"/>
            </c:ext>
          </c:extLst>
        </c:ser>
        <c:ser>
          <c:idx val="1"/>
          <c:order val="1"/>
          <c:tx>
            <c:strRef>
              <c:f>'Bardziej skomplikowane wykresy'!$C$27</c:f>
              <c:strCache>
                <c:ptCount val="1"/>
                <c:pt idx="0">
                  <c:v>Mężczyźni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pl-P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'Bardziej skomplikowane wykresy'!$A$28:$A$34</c:f>
              <c:strCache>
                <c:ptCount val="7"/>
                <c:pt idx="0">
                  <c:v>Udostępnianie swoich zdjęć</c:v>
                </c:pt>
                <c:pt idx="1">
                  <c:v>Udostępnianie zdjęć swoich dzieci</c:v>
                </c:pt>
                <c:pt idx="2">
                  <c:v>Transakcje internetowe</c:v>
                </c:pt>
                <c:pt idx="3">
                  <c:v>Otwieranie wiadomości z nieznanych źródeł</c:v>
                </c:pt>
                <c:pt idx="4">
                  <c:v>Udostępnianie swoich danych osobowych</c:v>
                </c:pt>
                <c:pt idx="5">
                  <c:v>Kontakt z nieznajomymi</c:v>
                </c:pt>
                <c:pt idx="6">
                  <c:v>Zakupy przez Internet</c:v>
                </c:pt>
              </c:strCache>
            </c:strRef>
          </c:cat>
          <c:val>
            <c:numRef>
              <c:f>'Bardziej skomplikowane wykresy'!$C$28:$C$34</c:f>
              <c:numCache>
                <c:formatCode>0%</c:formatCode>
                <c:ptCount val="7"/>
                <c:pt idx="0">
                  <c:v>0.11</c:v>
                </c:pt>
                <c:pt idx="1">
                  <c:v>0.8</c:v>
                </c:pt>
                <c:pt idx="2">
                  <c:v>0.12</c:v>
                </c:pt>
                <c:pt idx="3">
                  <c:v>0.13</c:v>
                </c:pt>
                <c:pt idx="4">
                  <c:v>0.31</c:v>
                </c:pt>
                <c:pt idx="5">
                  <c:v>0.1</c:v>
                </c:pt>
                <c:pt idx="6">
                  <c:v>0.23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08C-42BE-8991-6B19FBA6041F}"/>
            </c:ext>
          </c:extLst>
        </c:ser>
        <c:ser>
          <c:idx val="2"/>
          <c:order val="2"/>
          <c:tx>
            <c:strRef>
              <c:f>'Bardziej skomplikowane wykresy'!$D$27</c:f>
              <c:strCache>
                <c:ptCount val="1"/>
                <c:pt idx="0">
                  <c:v>Dzieci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pl-P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'Bardziej skomplikowane wykresy'!$A$28:$A$34</c:f>
              <c:strCache>
                <c:ptCount val="7"/>
                <c:pt idx="0">
                  <c:v>Udostępnianie swoich zdjęć</c:v>
                </c:pt>
                <c:pt idx="1">
                  <c:v>Udostępnianie zdjęć swoich dzieci</c:v>
                </c:pt>
                <c:pt idx="2">
                  <c:v>Transakcje internetowe</c:v>
                </c:pt>
                <c:pt idx="3">
                  <c:v>Otwieranie wiadomości z nieznanych źródeł</c:v>
                </c:pt>
                <c:pt idx="4">
                  <c:v>Udostępnianie swoich danych osobowych</c:v>
                </c:pt>
                <c:pt idx="5">
                  <c:v>Kontakt z nieznajomymi</c:v>
                </c:pt>
                <c:pt idx="6">
                  <c:v>Zakupy przez Internet</c:v>
                </c:pt>
              </c:strCache>
            </c:strRef>
          </c:cat>
          <c:val>
            <c:numRef>
              <c:f>'Bardziej skomplikowane wykresy'!$D$28:$D$34</c:f>
              <c:numCache>
                <c:formatCode>0%</c:formatCode>
                <c:ptCount val="7"/>
                <c:pt idx="0">
                  <c:v>0.43</c:v>
                </c:pt>
                <c:pt idx="1">
                  <c:v>0</c:v>
                </c:pt>
                <c:pt idx="2">
                  <c:v>0.02</c:v>
                </c:pt>
                <c:pt idx="3">
                  <c:v>0.12</c:v>
                </c:pt>
                <c:pt idx="4">
                  <c:v>0.52</c:v>
                </c:pt>
                <c:pt idx="5">
                  <c:v>0.62</c:v>
                </c:pt>
                <c:pt idx="6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08C-42BE-8991-6B19FBA6041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926586031"/>
        <c:axId val="1773276815"/>
      </c:barChart>
      <c:catAx>
        <c:axId val="19265860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pl-PL"/>
          </a:p>
        </c:txPr>
        <c:crossAx val="1773276815"/>
        <c:crosses val="autoZero"/>
        <c:auto val="1"/>
        <c:lblAlgn val="ctr"/>
        <c:lblOffset val="100"/>
        <c:noMultiLvlLbl val="0"/>
      </c:catAx>
      <c:valAx>
        <c:axId val="17732768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pl-PL"/>
          </a:p>
        </c:txPr>
        <c:crossAx val="192658603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pl-PL"/>
              <a:t>Niebezpieczne zachowania w Internecie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pl-PL"/>
        </a:p>
      </c:txPr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'Bardziej skomplikowane wykresy'!$B$45</c:f>
              <c:strCache>
                <c:ptCount val="1"/>
                <c:pt idx="0">
                  <c:v>Kobiety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pl-P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'Bardziej skomplikowane wykresy'!$A$46:$A$52</c:f>
              <c:strCache>
                <c:ptCount val="7"/>
                <c:pt idx="0">
                  <c:v>Udostępnianie swoich zdjęć</c:v>
                </c:pt>
                <c:pt idx="1">
                  <c:v>Udostępnianie zdjęć swoich dzieci</c:v>
                </c:pt>
                <c:pt idx="2">
                  <c:v>Transakcje internetowe</c:v>
                </c:pt>
                <c:pt idx="3">
                  <c:v>Otwieranie wiadomości z nieznanych źródeł</c:v>
                </c:pt>
                <c:pt idx="4">
                  <c:v>Udostępnianie swoich danych osobowych</c:v>
                </c:pt>
                <c:pt idx="5">
                  <c:v>Kontakt z nieznajomymi</c:v>
                </c:pt>
                <c:pt idx="6">
                  <c:v>Zakupy przez Internet</c:v>
                </c:pt>
              </c:strCache>
            </c:strRef>
          </c:cat>
          <c:val>
            <c:numRef>
              <c:f>'Bardziej skomplikowane wykresy'!$B$46:$B$52</c:f>
              <c:numCache>
                <c:formatCode>0%</c:formatCode>
                <c:ptCount val="7"/>
                <c:pt idx="0">
                  <c:v>0.9</c:v>
                </c:pt>
                <c:pt idx="1">
                  <c:v>0.6</c:v>
                </c:pt>
                <c:pt idx="2">
                  <c:v>0.36</c:v>
                </c:pt>
                <c:pt idx="3">
                  <c:v>0.24</c:v>
                </c:pt>
                <c:pt idx="4">
                  <c:v>0.15</c:v>
                </c:pt>
                <c:pt idx="5">
                  <c:v>0.06</c:v>
                </c:pt>
                <c:pt idx="6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AE-491B-AA9B-2CE5CC779777}"/>
            </c:ext>
          </c:extLst>
        </c:ser>
        <c:ser>
          <c:idx val="1"/>
          <c:order val="1"/>
          <c:tx>
            <c:strRef>
              <c:f>'Bardziej skomplikowane wykresy'!$C$45</c:f>
              <c:strCache>
                <c:ptCount val="1"/>
                <c:pt idx="0">
                  <c:v>Mężczyźni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pl-P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'Bardziej skomplikowane wykresy'!$A$46:$A$52</c:f>
              <c:strCache>
                <c:ptCount val="7"/>
                <c:pt idx="0">
                  <c:v>Udostępnianie swoich zdjęć</c:v>
                </c:pt>
                <c:pt idx="1">
                  <c:v>Udostępnianie zdjęć swoich dzieci</c:v>
                </c:pt>
                <c:pt idx="2">
                  <c:v>Transakcje internetowe</c:v>
                </c:pt>
                <c:pt idx="3">
                  <c:v>Otwieranie wiadomości z nieznanych źródeł</c:v>
                </c:pt>
                <c:pt idx="4">
                  <c:v>Udostępnianie swoich danych osobowych</c:v>
                </c:pt>
                <c:pt idx="5">
                  <c:v>Kontakt z nieznajomymi</c:v>
                </c:pt>
                <c:pt idx="6">
                  <c:v>Zakupy przez Internet</c:v>
                </c:pt>
              </c:strCache>
            </c:strRef>
          </c:cat>
          <c:val>
            <c:numRef>
              <c:f>'Bardziej skomplikowane wykresy'!$C$46:$C$52</c:f>
              <c:numCache>
                <c:formatCode>0%</c:formatCode>
                <c:ptCount val="7"/>
                <c:pt idx="0">
                  <c:v>0.11</c:v>
                </c:pt>
                <c:pt idx="1">
                  <c:v>0.8</c:v>
                </c:pt>
                <c:pt idx="2">
                  <c:v>0.12</c:v>
                </c:pt>
                <c:pt idx="3">
                  <c:v>0.13</c:v>
                </c:pt>
                <c:pt idx="4">
                  <c:v>0.31</c:v>
                </c:pt>
                <c:pt idx="5">
                  <c:v>0.1</c:v>
                </c:pt>
                <c:pt idx="6">
                  <c:v>0.23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FAE-491B-AA9B-2CE5CC779777}"/>
            </c:ext>
          </c:extLst>
        </c:ser>
        <c:ser>
          <c:idx val="2"/>
          <c:order val="2"/>
          <c:tx>
            <c:strRef>
              <c:f>'Bardziej skomplikowane wykresy'!$D$45</c:f>
              <c:strCache>
                <c:ptCount val="1"/>
                <c:pt idx="0">
                  <c:v>Dzieci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pl-P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'Bardziej skomplikowane wykresy'!$A$46:$A$52</c:f>
              <c:strCache>
                <c:ptCount val="7"/>
                <c:pt idx="0">
                  <c:v>Udostępnianie swoich zdjęć</c:v>
                </c:pt>
                <c:pt idx="1">
                  <c:v>Udostępnianie zdjęć swoich dzieci</c:v>
                </c:pt>
                <c:pt idx="2">
                  <c:v>Transakcje internetowe</c:v>
                </c:pt>
                <c:pt idx="3">
                  <c:v>Otwieranie wiadomości z nieznanych źródeł</c:v>
                </c:pt>
                <c:pt idx="4">
                  <c:v>Udostępnianie swoich danych osobowych</c:v>
                </c:pt>
                <c:pt idx="5">
                  <c:v>Kontakt z nieznajomymi</c:v>
                </c:pt>
                <c:pt idx="6">
                  <c:v>Zakupy przez Internet</c:v>
                </c:pt>
              </c:strCache>
            </c:strRef>
          </c:cat>
          <c:val>
            <c:numRef>
              <c:f>'Bardziej skomplikowane wykresy'!$D$46:$D$52</c:f>
              <c:numCache>
                <c:formatCode>0%</c:formatCode>
                <c:ptCount val="7"/>
                <c:pt idx="0">
                  <c:v>0.43</c:v>
                </c:pt>
                <c:pt idx="1">
                  <c:v>0</c:v>
                </c:pt>
                <c:pt idx="2">
                  <c:v>0.02</c:v>
                </c:pt>
                <c:pt idx="3">
                  <c:v>0.12</c:v>
                </c:pt>
                <c:pt idx="4">
                  <c:v>0.52</c:v>
                </c:pt>
                <c:pt idx="5">
                  <c:v>0.62</c:v>
                </c:pt>
                <c:pt idx="6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FAE-491B-AA9B-2CE5CC779777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933591087"/>
        <c:axId val="1933594415"/>
      </c:barChart>
      <c:catAx>
        <c:axId val="1933591087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pl-PL"/>
          </a:p>
        </c:txPr>
        <c:crossAx val="1933594415"/>
        <c:crosses val="autoZero"/>
        <c:auto val="1"/>
        <c:lblAlgn val="ctr"/>
        <c:lblOffset val="100"/>
        <c:noMultiLvlLbl val="0"/>
      </c:catAx>
      <c:valAx>
        <c:axId val="193359441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pl-PL"/>
          </a:p>
        </c:txPr>
        <c:crossAx val="193359108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26" Type="http://schemas.openxmlformats.org/officeDocument/2006/relationships/chart" Target="../charts/chart26.xml"/><Relationship Id="rId3" Type="http://schemas.openxmlformats.org/officeDocument/2006/relationships/chart" Target="../charts/chart3.xml"/><Relationship Id="rId21" Type="http://schemas.openxmlformats.org/officeDocument/2006/relationships/chart" Target="../charts/chart21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5" Type="http://schemas.openxmlformats.org/officeDocument/2006/relationships/chart" Target="../charts/chart25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24" Type="http://schemas.openxmlformats.org/officeDocument/2006/relationships/chart" Target="../charts/chart24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23" Type="http://schemas.openxmlformats.org/officeDocument/2006/relationships/chart" Target="../charts/chart23.xml"/><Relationship Id="rId28" Type="http://schemas.openxmlformats.org/officeDocument/2006/relationships/chart" Target="../charts/chart28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Relationship Id="rId22" Type="http://schemas.openxmlformats.org/officeDocument/2006/relationships/chart" Target="../charts/chart22.xml"/><Relationship Id="rId27" Type="http://schemas.openxmlformats.org/officeDocument/2006/relationships/chart" Target="../charts/chart27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1.xml"/><Relationship Id="rId2" Type="http://schemas.openxmlformats.org/officeDocument/2006/relationships/chart" Target="../charts/chart30.xml"/><Relationship Id="rId1" Type="http://schemas.openxmlformats.org/officeDocument/2006/relationships/chart" Target="../charts/chart2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342900</xdr:colOff>
      <xdr:row>0</xdr:row>
      <xdr:rowOff>28573</xdr:rowOff>
    </xdr:from>
    <xdr:to>
      <xdr:col>12</xdr:col>
      <xdr:colOff>114299</xdr:colOff>
      <xdr:row>11</xdr:row>
      <xdr:rowOff>76200</xdr:rowOff>
    </xdr:to>
    <xdr:graphicFrame macro="">
      <xdr:nvGraphicFramePr>
        <xdr:cNvPr id="4" name="Wykres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295275</xdr:colOff>
      <xdr:row>0</xdr:row>
      <xdr:rowOff>38101</xdr:rowOff>
    </xdr:from>
    <xdr:to>
      <xdr:col>19</xdr:col>
      <xdr:colOff>38100</xdr:colOff>
      <xdr:row>11</xdr:row>
      <xdr:rowOff>123825</xdr:rowOff>
    </xdr:to>
    <xdr:graphicFrame macro="">
      <xdr:nvGraphicFramePr>
        <xdr:cNvPr id="6" name="Wykres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228600</xdr:colOff>
      <xdr:row>12</xdr:row>
      <xdr:rowOff>95249</xdr:rowOff>
    </xdr:from>
    <xdr:to>
      <xdr:col>12</xdr:col>
      <xdr:colOff>352426</xdr:colOff>
      <xdr:row>24</xdr:row>
      <xdr:rowOff>38098</xdr:rowOff>
    </xdr:to>
    <xdr:graphicFrame macro="">
      <xdr:nvGraphicFramePr>
        <xdr:cNvPr id="8" name="Wykres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419100</xdr:colOff>
      <xdr:row>12</xdr:row>
      <xdr:rowOff>133349</xdr:rowOff>
    </xdr:from>
    <xdr:to>
      <xdr:col>19</xdr:col>
      <xdr:colOff>142875</xdr:colOff>
      <xdr:row>23</xdr:row>
      <xdr:rowOff>85724</xdr:rowOff>
    </xdr:to>
    <xdr:graphicFrame macro="">
      <xdr:nvGraphicFramePr>
        <xdr:cNvPr id="9" name="Wykres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361951</xdr:colOff>
      <xdr:row>24</xdr:row>
      <xdr:rowOff>152400</xdr:rowOff>
    </xdr:from>
    <xdr:to>
      <xdr:col>12</xdr:col>
      <xdr:colOff>209551</xdr:colOff>
      <xdr:row>34</xdr:row>
      <xdr:rowOff>76199</xdr:rowOff>
    </xdr:to>
    <xdr:graphicFrame macro="">
      <xdr:nvGraphicFramePr>
        <xdr:cNvPr id="10" name="Wykres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304801</xdr:colOff>
      <xdr:row>23</xdr:row>
      <xdr:rowOff>152400</xdr:rowOff>
    </xdr:from>
    <xdr:to>
      <xdr:col>19</xdr:col>
      <xdr:colOff>323850</xdr:colOff>
      <xdr:row>34</xdr:row>
      <xdr:rowOff>38100</xdr:rowOff>
    </xdr:to>
    <xdr:graphicFrame macro="">
      <xdr:nvGraphicFramePr>
        <xdr:cNvPr id="11" name="Wykres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5</xdr:col>
      <xdr:colOff>342899</xdr:colOff>
      <xdr:row>34</xdr:row>
      <xdr:rowOff>123825</xdr:rowOff>
    </xdr:from>
    <xdr:to>
      <xdr:col>12</xdr:col>
      <xdr:colOff>66674</xdr:colOff>
      <xdr:row>43</xdr:row>
      <xdr:rowOff>95251</xdr:rowOff>
    </xdr:to>
    <xdr:graphicFrame macro="">
      <xdr:nvGraphicFramePr>
        <xdr:cNvPr id="12" name="Wykres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12</xdr:col>
      <xdr:colOff>209550</xdr:colOff>
      <xdr:row>33</xdr:row>
      <xdr:rowOff>104776</xdr:rowOff>
    </xdr:from>
    <xdr:to>
      <xdr:col>21</xdr:col>
      <xdr:colOff>247650</xdr:colOff>
      <xdr:row>43</xdr:row>
      <xdr:rowOff>104776</xdr:rowOff>
    </xdr:to>
    <xdr:graphicFrame macro="">
      <xdr:nvGraphicFramePr>
        <xdr:cNvPr id="13" name="Wykres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11</xdr:col>
      <xdr:colOff>22860</xdr:colOff>
      <xdr:row>78</xdr:row>
      <xdr:rowOff>171450</xdr:rowOff>
    </xdr:from>
    <xdr:to>
      <xdr:col>17</xdr:col>
      <xdr:colOff>190500</xdr:colOff>
      <xdr:row>91</xdr:row>
      <xdr:rowOff>68580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5</xdr:col>
      <xdr:colOff>38101</xdr:colOff>
      <xdr:row>43</xdr:row>
      <xdr:rowOff>66675</xdr:rowOff>
    </xdr:from>
    <xdr:to>
      <xdr:col>10</xdr:col>
      <xdr:colOff>447675</xdr:colOff>
      <xdr:row>51</xdr:row>
      <xdr:rowOff>23810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10</xdr:col>
      <xdr:colOff>485775</xdr:colOff>
      <xdr:row>43</xdr:row>
      <xdr:rowOff>66675</xdr:rowOff>
    </xdr:from>
    <xdr:to>
      <xdr:col>15</xdr:col>
      <xdr:colOff>438151</xdr:colOff>
      <xdr:row>51</xdr:row>
      <xdr:rowOff>152401</xdr:rowOff>
    </xdr:to>
    <xdr:graphicFrame macro="">
      <xdr:nvGraphicFramePr>
        <xdr:cNvPr id="5" name="Wykres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5</xdr:col>
      <xdr:colOff>47625</xdr:colOff>
      <xdr:row>51</xdr:row>
      <xdr:rowOff>38100</xdr:rowOff>
    </xdr:from>
    <xdr:to>
      <xdr:col>10</xdr:col>
      <xdr:colOff>438150</xdr:colOff>
      <xdr:row>59</xdr:row>
      <xdr:rowOff>157162</xdr:rowOff>
    </xdr:to>
    <xdr:graphicFrame macro="">
      <xdr:nvGraphicFramePr>
        <xdr:cNvPr id="7" name="Wykres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10</xdr:col>
      <xdr:colOff>438150</xdr:colOff>
      <xdr:row>51</xdr:row>
      <xdr:rowOff>47625</xdr:rowOff>
    </xdr:from>
    <xdr:to>
      <xdr:col>15</xdr:col>
      <xdr:colOff>542925</xdr:colOff>
      <xdr:row>60</xdr:row>
      <xdr:rowOff>14286</xdr:rowOff>
    </xdr:to>
    <xdr:graphicFrame macro="">
      <xdr:nvGraphicFramePr>
        <xdr:cNvPr id="14" name="Wykres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5</xdr:col>
      <xdr:colOff>66675</xdr:colOff>
      <xdr:row>59</xdr:row>
      <xdr:rowOff>152399</xdr:rowOff>
    </xdr:from>
    <xdr:to>
      <xdr:col>10</xdr:col>
      <xdr:colOff>476250</xdr:colOff>
      <xdr:row>69</xdr:row>
      <xdr:rowOff>114300</xdr:rowOff>
    </xdr:to>
    <xdr:graphicFrame macro="">
      <xdr:nvGraphicFramePr>
        <xdr:cNvPr id="15" name="Wykres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10</xdr:col>
      <xdr:colOff>428624</xdr:colOff>
      <xdr:row>59</xdr:row>
      <xdr:rowOff>142874</xdr:rowOff>
    </xdr:from>
    <xdr:to>
      <xdr:col>16</xdr:col>
      <xdr:colOff>266700</xdr:colOff>
      <xdr:row>68</xdr:row>
      <xdr:rowOff>190499</xdr:rowOff>
    </xdr:to>
    <xdr:graphicFrame macro="">
      <xdr:nvGraphicFramePr>
        <xdr:cNvPr id="16" name="Wykres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5</xdr:col>
      <xdr:colOff>66674</xdr:colOff>
      <xdr:row>68</xdr:row>
      <xdr:rowOff>76200</xdr:rowOff>
    </xdr:from>
    <xdr:to>
      <xdr:col>11</xdr:col>
      <xdr:colOff>47625</xdr:colOff>
      <xdr:row>79</xdr:row>
      <xdr:rowOff>57150</xdr:rowOff>
    </xdr:to>
    <xdr:graphicFrame macro="">
      <xdr:nvGraphicFramePr>
        <xdr:cNvPr id="17" name="Wykres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10</xdr:col>
      <xdr:colOff>371474</xdr:colOff>
      <xdr:row>68</xdr:row>
      <xdr:rowOff>104775</xdr:rowOff>
    </xdr:from>
    <xdr:to>
      <xdr:col>17</xdr:col>
      <xdr:colOff>95250</xdr:colOff>
      <xdr:row>77</xdr:row>
      <xdr:rowOff>180975</xdr:rowOff>
    </xdr:to>
    <xdr:graphicFrame macro="">
      <xdr:nvGraphicFramePr>
        <xdr:cNvPr id="18" name="Wykres 17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4</xdr:col>
      <xdr:colOff>128587</xdr:colOff>
      <xdr:row>80</xdr:row>
      <xdr:rowOff>47624</xdr:rowOff>
    </xdr:from>
    <xdr:to>
      <xdr:col>11</xdr:col>
      <xdr:colOff>0</xdr:colOff>
      <xdr:row>91</xdr:row>
      <xdr:rowOff>61911</xdr:rowOff>
    </xdr:to>
    <xdr:graphicFrame macro="">
      <xdr:nvGraphicFramePr>
        <xdr:cNvPr id="19" name="Wykres 18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4</xdr:col>
      <xdr:colOff>114299</xdr:colOff>
      <xdr:row>93</xdr:row>
      <xdr:rowOff>47624</xdr:rowOff>
    </xdr:from>
    <xdr:to>
      <xdr:col>10</xdr:col>
      <xdr:colOff>185736</xdr:colOff>
      <xdr:row>104</xdr:row>
      <xdr:rowOff>4761</xdr:rowOff>
    </xdr:to>
    <xdr:graphicFrame macro="">
      <xdr:nvGraphicFramePr>
        <xdr:cNvPr id="20" name="Wykres 19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10</xdr:col>
      <xdr:colOff>200024</xdr:colOff>
      <xdr:row>93</xdr:row>
      <xdr:rowOff>9524</xdr:rowOff>
    </xdr:from>
    <xdr:to>
      <xdr:col>18</xdr:col>
      <xdr:colOff>466725</xdr:colOff>
      <xdr:row>106</xdr:row>
      <xdr:rowOff>133349</xdr:rowOff>
    </xdr:to>
    <xdr:graphicFrame macro="">
      <xdr:nvGraphicFramePr>
        <xdr:cNvPr id="21" name="Wykres 20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4</xdr:col>
      <xdr:colOff>104775</xdr:colOff>
      <xdr:row>106</xdr:row>
      <xdr:rowOff>123825</xdr:rowOff>
    </xdr:from>
    <xdr:to>
      <xdr:col>10</xdr:col>
      <xdr:colOff>242887</xdr:colOff>
      <xdr:row>117</xdr:row>
      <xdr:rowOff>104775</xdr:rowOff>
    </xdr:to>
    <xdr:graphicFrame macro="">
      <xdr:nvGraphicFramePr>
        <xdr:cNvPr id="22" name="Wykres 21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10</xdr:col>
      <xdr:colOff>376237</xdr:colOff>
      <xdr:row>106</xdr:row>
      <xdr:rowOff>152400</xdr:rowOff>
    </xdr:from>
    <xdr:to>
      <xdr:col>19</xdr:col>
      <xdr:colOff>76200</xdr:colOff>
      <xdr:row>118</xdr:row>
      <xdr:rowOff>171450</xdr:rowOff>
    </xdr:to>
    <xdr:graphicFrame macro="">
      <xdr:nvGraphicFramePr>
        <xdr:cNvPr id="23" name="Wykres 22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4</xdr:col>
      <xdr:colOff>38099</xdr:colOff>
      <xdr:row>117</xdr:row>
      <xdr:rowOff>57150</xdr:rowOff>
    </xdr:from>
    <xdr:to>
      <xdr:col>10</xdr:col>
      <xdr:colOff>457200</xdr:colOff>
      <xdr:row>127</xdr:row>
      <xdr:rowOff>47624</xdr:rowOff>
    </xdr:to>
    <xdr:graphicFrame macro="">
      <xdr:nvGraphicFramePr>
        <xdr:cNvPr id="24" name="Wykres 23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10</xdr:col>
      <xdr:colOff>409574</xdr:colOff>
      <xdr:row>117</xdr:row>
      <xdr:rowOff>47625</xdr:rowOff>
    </xdr:from>
    <xdr:to>
      <xdr:col>18</xdr:col>
      <xdr:colOff>228600</xdr:colOff>
      <xdr:row>127</xdr:row>
      <xdr:rowOff>76199</xdr:rowOff>
    </xdr:to>
    <xdr:graphicFrame macro="">
      <xdr:nvGraphicFramePr>
        <xdr:cNvPr id="25" name="Wykres 24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3</xdr:col>
      <xdr:colOff>314325</xdr:colOff>
      <xdr:row>138</xdr:row>
      <xdr:rowOff>190499</xdr:rowOff>
    </xdr:from>
    <xdr:to>
      <xdr:col>10</xdr:col>
      <xdr:colOff>295275</xdr:colOff>
      <xdr:row>149</xdr:row>
      <xdr:rowOff>28574</xdr:rowOff>
    </xdr:to>
    <xdr:graphicFrame macro="">
      <xdr:nvGraphicFramePr>
        <xdr:cNvPr id="27" name="Wykres 26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11</xdr:col>
      <xdr:colOff>0</xdr:colOff>
      <xdr:row>139</xdr:row>
      <xdr:rowOff>47625</xdr:rowOff>
    </xdr:from>
    <xdr:to>
      <xdr:col>17</xdr:col>
      <xdr:colOff>304800</xdr:colOff>
      <xdr:row>150</xdr:row>
      <xdr:rowOff>28574</xdr:rowOff>
    </xdr:to>
    <xdr:graphicFrame macro="">
      <xdr:nvGraphicFramePr>
        <xdr:cNvPr id="28" name="Wykres 27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3</xdr:col>
      <xdr:colOff>428625</xdr:colOff>
      <xdr:row>149</xdr:row>
      <xdr:rowOff>95250</xdr:rowOff>
    </xdr:from>
    <xdr:to>
      <xdr:col>10</xdr:col>
      <xdr:colOff>219075</xdr:colOff>
      <xdr:row>161</xdr:row>
      <xdr:rowOff>57149</xdr:rowOff>
    </xdr:to>
    <xdr:graphicFrame macro="">
      <xdr:nvGraphicFramePr>
        <xdr:cNvPr id="29" name="Wykres 28">
          <a:extLst>
            <a:ext uri="{FF2B5EF4-FFF2-40B4-BE49-F238E27FC236}">
              <a16:creationId xmlns:a16="http://schemas.microsoft.com/office/drawing/2014/main" id="{00000000-0008-0000-0400-00001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10</xdr:col>
      <xdr:colOff>457200</xdr:colOff>
      <xdr:row>150</xdr:row>
      <xdr:rowOff>180975</xdr:rowOff>
    </xdr:from>
    <xdr:to>
      <xdr:col>17</xdr:col>
      <xdr:colOff>104775</xdr:colOff>
      <xdr:row>162</xdr:row>
      <xdr:rowOff>152399</xdr:rowOff>
    </xdr:to>
    <xdr:graphicFrame macro="">
      <xdr:nvGraphicFramePr>
        <xdr:cNvPr id="30" name="Wykres 29">
          <a:extLst>
            <a:ext uri="{FF2B5EF4-FFF2-40B4-BE49-F238E27FC236}">
              <a16:creationId xmlns:a16="http://schemas.microsoft.com/office/drawing/2014/main" id="{00000000-0008-0000-0400-00001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2</xdr:row>
      <xdr:rowOff>83820</xdr:rowOff>
    </xdr:from>
    <xdr:to>
      <xdr:col>18</xdr:col>
      <xdr:colOff>464820</xdr:colOff>
      <xdr:row>22</xdr:row>
      <xdr:rowOff>152400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4761</xdr:colOff>
      <xdr:row>23</xdr:row>
      <xdr:rowOff>68580</xdr:rowOff>
    </xdr:from>
    <xdr:to>
      <xdr:col>18</xdr:col>
      <xdr:colOff>259080</xdr:colOff>
      <xdr:row>40</xdr:row>
      <xdr:rowOff>23812</xdr:rowOff>
    </xdr:to>
    <xdr:graphicFrame macro="">
      <xdr:nvGraphicFramePr>
        <xdr:cNvPr id="4" name="Wykres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309561</xdr:colOff>
      <xdr:row>41</xdr:row>
      <xdr:rowOff>7620</xdr:rowOff>
    </xdr:from>
    <xdr:to>
      <xdr:col>19</xdr:col>
      <xdr:colOff>220980</xdr:colOff>
      <xdr:row>62</xdr:row>
      <xdr:rowOff>7620</xdr:rowOff>
    </xdr:to>
    <xdr:graphicFrame macro="">
      <xdr:nvGraphicFramePr>
        <xdr:cNvPr id="5" name="Wykres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D165"/>
  <sheetViews>
    <sheetView topLeftCell="A118" zoomScaleNormal="100" workbookViewId="0">
      <selection activeCell="L96" sqref="L96"/>
    </sheetView>
  </sheetViews>
  <sheetFormatPr defaultRowHeight="14.4" x14ac:dyDescent="0.3"/>
  <cols>
    <col min="2" max="2" width="61.88671875" customWidth="1"/>
    <col min="3" max="3" width="11.6640625" bestFit="1" customWidth="1"/>
  </cols>
  <sheetData>
    <row r="3" spans="2:3" x14ac:dyDescent="0.3">
      <c r="B3" s="8" t="s">
        <v>96</v>
      </c>
      <c r="C3" s="8" t="s">
        <v>97</v>
      </c>
    </row>
    <row r="4" spans="2:3" x14ac:dyDescent="0.3">
      <c r="B4" s="8" t="s">
        <v>0</v>
      </c>
    </row>
    <row r="5" spans="2:3" x14ac:dyDescent="0.3">
      <c r="B5" t="s">
        <v>29</v>
      </c>
      <c r="C5">
        <v>42</v>
      </c>
    </row>
    <row r="6" spans="2:3" x14ac:dyDescent="0.3">
      <c r="B6" t="s">
        <v>56</v>
      </c>
      <c r="C6">
        <v>6</v>
      </c>
    </row>
    <row r="7" spans="2:3" x14ac:dyDescent="0.3">
      <c r="B7" t="s">
        <v>71</v>
      </c>
      <c r="C7">
        <v>6</v>
      </c>
    </row>
    <row r="8" spans="2:3" x14ac:dyDescent="0.3">
      <c r="B8" t="s">
        <v>45</v>
      </c>
      <c r="C8">
        <v>6</v>
      </c>
    </row>
    <row r="10" spans="2:3" x14ac:dyDescent="0.3">
      <c r="B10" s="8" t="s">
        <v>1</v>
      </c>
    </row>
    <row r="11" spans="2:3" x14ac:dyDescent="0.3">
      <c r="B11" t="s">
        <v>46</v>
      </c>
      <c r="C11">
        <v>12</v>
      </c>
    </row>
    <row r="12" spans="2:3" x14ac:dyDescent="0.3">
      <c r="B12" t="s">
        <v>30</v>
      </c>
      <c r="C12">
        <v>24</v>
      </c>
    </row>
    <row r="13" spans="2:3" x14ac:dyDescent="0.3">
      <c r="B13" t="s">
        <v>65</v>
      </c>
      <c r="C13">
        <v>18</v>
      </c>
    </row>
    <row r="14" spans="2:3" x14ac:dyDescent="0.3">
      <c r="B14" t="s">
        <v>80</v>
      </c>
      <c r="C14">
        <v>3</v>
      </c>
    </row>
    <row r="17" spans="2:3" ht="28.8" x14ac:dyDescent="0.3">
      <c r="B17" s="12" t="s">
        <v>2</v>
      </c>
    </row>
    <row r="18" spans="2:3" x14ac:dyDescent="0.3">
      <c r="B18" t="s">
        <v>47</v>
      </c>
      <c r="C18">
        <v>30</v>
      </c>
    </row>
    <row r="19" spans="2:3" x14ac:dyDescent="0.3">
      <c r="B19" t="s">
        <v>66</v>
      </c>
      <c r="C19">
        <v>24</v>
      </c>
    </row>
    <row r="20" spans="2:3" x14ac:dyDescent="0.3">
      <c r="B20" t="s">
        <v>31</v>
      </c>
      <c r="C20">
        <v>18</v>
      </c>
    </row>
    <row r="21" spans="2:3" x14ac:dyDescent="0.3">
      <c r="B21" t="s">
        <v>92</v>
      </c>
      <c r="C21">
        <v>3</v>
      </c>
    </row>
    <row r="23" spans="2:3" ht="43.2" x14ac:dyDescent="0.3">
      <c r="B23" s="12" t="s">
        <v>3</v>
      </c>
    </row>
    <row r="24" spans="2:3" x14ac:dyDescent="0.3">
      <c r="B24" t="s">
        <v>32</v>
      </c>
      <c r="C24">
        <v>24</v>
      </c>
    </row>
    <row r="25" spans="2:3" x14ac:dyDescent="0.3">
      <c r="B25" t="s">
        <v>45</v>
      </c>
      <c r="C25">
        <v>15</v>
      </c>
    </row>
    <row r="26" spans="2:3" x14ac:dyDescent="0.3">
      <c r="B26" t="s">
        <v>57</v>
      </c>
      <c r="C26">
        <v>21</v>
      </c>
    </row>
    <row r="27" spans="2:3" x14ac:dyDescent="0.3">
      <c r="B27" t="s">
        <v>98</v>
      </c>
      <c r="C27">
        <v>0</v>
      </c>
    </row>
    <row r="29" spans="2:3" ht="28.8" x14ac:dyDescent="0.3">
      <c r="B29" s="12" t="s">
        <v>4</v>
      </c>
    </row>
    <row r="30" spans="2:3" x14ac:dyDescent="0.3">
      <c r="B30" t="s">
        <v>33</v>
      </c>
      <c r="C30">
        <v>33</v>
      </c>
    </row>
    <row r="31" spans="2:3" x14ac:dyDescent="0.3">
      <c r="B31" t="s">
        <v>34</v>
      </c>
      <c r="C31">
        <v>27</v>
      </c>
    </row>
    <row r="33" spans="2:3" ht="43.2" x14ac:dyDescent="0.3">
      <c r="B33" s="12" t="s">
        <v>5</v>
      </c>
    </row>
    <row r="34" spans="2:3" x14ac:dyDescent="0.3">
      <c r="B34" t="s">
        <v>33</v>
      </c>
      <c r="C34">
        <v>36</v>
      </c>
    </row>
    <row r="35" spans="2:3" x14ac:dyDescent="0.3">
      <c r="B35" t="s">
        <v>34</v>
      </c>
      <c r="C35">
        <v>24</v>
      </c>
    </row>
    <row r="37" spans="2:3" ht="28.8" x14ac:dyDescent="0.3">
      <c r="B37" s="12" t="s">
        <v>6</v>
      </c>
    </row>
    <row r="38" spans="2:3" x14ac:dyDescent="0.3">
      <c r="B38" t="s">
        <v>33</v>
      </c>
      <c r="C38">
        <v>39</v>
      </c>
    </row>
    <row r="39" spans="2:3" x14ac:dyDescent="0.3">
      <c r="B39" t="s">
        <v>34</v>
      </c>
      <c r="C39">
        <v>21</v>
      </c>
    </row>
    <row r="41" spans="2:3" ht="43.2" x14ac:dyDescent="0.3">
      <c r="B41" s="12" t="s">
        <v>7</v>
      </c>
    </row>
    <row r="42" spans="2:3" x14ac:dyDescent="0.3">
      <c r="B42" t="s">
        <v>67</v>
      </c>
      <c r="C42">
        <v>3</v>
      </c>
    </row>
    <row r="43" spans="2:3" x14ac:dyDescent="0.3">
      <c r="B43" t="s">
        <v>35</v>
      </c>
      <c r="C43">
        <v>27</v>
      </c>
    </row>
    <row r="44" spans="2:3" x14ac:dyDescent="0.3">
      <c r="B44" t="s">
        <v>75</v>
      </c>
      <c r="C44">
        <v>18</v>
      </c>
    </row>
    <row r="45" spans="2:3" x14ac:dyDescent="0.3">
      <c r="B45" t="s">
        <v>78</v>
      </c>
      <c r="C45">
        <v>12</v>
      </c>
    </row>
    <row r="47" spans="2:3" ht="28.8" x14ac:dyDescent="0.3">
      <c r="B47" s="12" t="s">
        <v>8</v>
      </c>
    </row>
    <row r="48" spans="2:3" x14ac:dyDescent="0.3">
      <c r="B48" t="s">
        <v>33</v>
      </c>
      <c r="C48">
        <v>54</v>
      </c>
    </row>
    <row r="49" spans="2:3" x14ac:dyDescent="0.3">
      <c r="B49" t="s">
        <v>34</v>
      </c>
      <c r="C49">
        <v>6</v>
      </c>
    </row>
    <row r="51" spans="2:3" ht="28.8" x14ac:dyDescent="0.3">
      <c r="B51" s="12" t="s">
        <v>9</v>
      </c>
    </row>
    <row r="52" spans="2:3" x14ac:dyDescent="0.3">
      <c r="B52" t="s">
        <v>33</v>
      </c>
      <c r="C52">
        <v>51</v>
      </c>
    </row>
    <row r="53" spans="2:3" x14ac:dyDescent="0.3">
      <c r="B53" t="s">
        <v>34</v>
      </c>
      <c r="C53">
        <v>9</v>
      </c>
    </row>
    <row r="55" spans="2:3" ht="28.8" x14ac:dyDescent="0.3">
      <c r="B55" s="12" t="s">
        <v>10</v>
      </c>
    </row>
    <row r="56" spans="2:3" x14ac:dyDescent="0.3">
      <c r="B56" t="s">
        <v>33</v>
      </c>
      <c r="C56">
        <v>39</v>
      </c>
    </row>
    <row r="57" spans="2:3" x14ac:dyDescent="0.3">
      <c r="B57" t="s">
        <v>34</v>
      </c>
      <c r="C57">
        <v>21</v>
      </c>
    </row>
    <row r="59" spans="2:3" ht="28.8" x14ac:dyDescent="0.3">
      <c r="B59" s="12" t="s">
        <v>11</v>
      </c>
    </row>
    <row r="60" spans="2:3" x14ac:dyDescent="0.3">
      <c r="B60" t="s">
        <v>33</v>
      </c>
      <c r="C60">
        <v>33</v>
      </c>
    </row>
    <row r="61" spans="2:3" x14ac:dyDescent="0.3">
      <c r="B61" t="s">
        <v>34</v>
      </c>
      <c r="C61">
        <v>27</v>
      </c>
    </row>
    <row r="63" spans="2:3" ht="28.8" x14ac:dyDescent="0.3">
      <c r="B63" s="12" t="s">
        <v>12</v>
      </c>
    </row>
    <row r="64" spans="2:3" x14ac:dyDescent="0.3">
      <c r="B64" t="s">
        <v>33</v>
      </c>
      <c r="C64">
        <v>36</v>
      </c>
    </row>
    <row r="65" spans="2:3" x14ac:dyDescent="0.3">
      <c r="B65" t="s">
        <v>34</v>
      </c>
      <c r="C65">
        <v>24</v>
      </c>
    </row>
    <row r="67" spans="2:3" x14ac:dyDescent="0.3">
      <c r="B67" s="8" t="s">
        <v>13</v>
      </c>
    </row>
    <row r="68" spans="2:3" x14ac:dyDescent="0.3">
      <c r="B68" t="s">
        <v>33</v>
      </c>
      <c r="C68">
        <v>21</v>
      </c>
    </row>
    <row r="69" spans="2:3" x14ac:dyDescent="0.3">
      <c r="B69" t="s">
        <v>34</v>
      </c>
      <c r="C69">
        <v>18</v>
      </c>
    </row>
    <row r="70" spans="2:3" x14ac:dyDescent="0.3">
      <c r="B70" t="s">
        <v>36</v>
      </c>
      <c r="C70">
        <v>21</v>
      </c>
    </row>
    <row r="72" spans="2:3" x14ac:dyDescent="0.3">
      <c r="B72" s="8" t="s">
        <v>14</v>
      </c>
    </row>
    <row r="73" spans="2:3" x14ac:dyDescent="0.3">
      <c r="B73" t="s">
        <v>76</v>
      </c>
      <c r="C73">
        <v>18</v>
      </c>
    </row>
    <row r="74" spans="2:3" x14ac:dyDescent="0.3">
      <c r="B74" t="s">
        <v>37</v>
      </c>
      <c r="C74">
        <v>33</v>
      </c>
    </row>
    <row r="75" spans="2:3" x14ac:dyDescent="0.3">
      <c r="B75" t="s">
        <v>99</v>
      </c>
      <c r="C75">
        <v>9</v>
      </c>
    </row>
    <row r="77" spans="2:3" ht="28.8" x14ac:dyDescent="0.3">
      <c r="B77" s="12" t="s">
        <v>15</v>
      </c>
    </row>
    <row r="78" spans="2:3" x14ac:dyDescent="0.3">
      <c r="B78" t="s">
        <v>33</v>
      </c>
      <c r="C78">
        <v>27</v>
      </c>
    </row>
    <row r="79" spans="2:3" x14ac:dyDescent="0.3">
      <c r="B79" t="s">
        <v>34</v>
      </c>
      <c r="C79">
        <v>21</v>
      </c>
    </row>
    <row r="80" spans="2:3" x14ac:dyDescent="0.3">
      <c r="B80" t="s">
        <v>48</v>
      </c>
      <c r="C80">
        <v>12</v>
      </c>
    </row>
    <row r="82" spans="2:4" ht="28.8" x14ac:dyDescent="0.3">
      <c r="B82" s="12" t="s">
        <v>16</v>
      </c>
    </row>
    <row r="83" spans="2:4" x14ac:dyDescent="0.3">
      <c r="B83" t="s">
        <v>99</v>
      </c>
      <c r="C83">
        <v>30</v>
      </c>
    </row>
    <row r="84" spans="2:4" x14ac:dyDescent="0.3">
      <c r="B84" t="s">
        <v>33</v>
      </c>
      <c r="C84">
        <v>30</v>
      </c>
    </row>
    <row r="86" spans="2:4" x14ac:dyDescent="0.3">
      <c r="B86" s="8" t="s">
        <v>17</v>
      </c>
    </row>
    <row r="87" spans="2:4" x14ac:dyDescent="0.3">
      <c r="B87" t="s">
        <v>68</v>
      </c>
      <c r="C87" s="13">
        <f>D87/60</f>
        <v>0.1</v>
      </c>
      <c r="D87">
        <v>6</v>
      </c>
    </row>
    <row r="88" spans="2:4" x14ac:dyDescent="0.3">
      <c r="B88" t="s">
        <v>38</v>
      </c>
      <c r="C88" s="13">
        <f t="shared" ref="C88:C93" si="0">D88/60</f>
        <v>0.1</v>
      </c>
      <c r="D88">
        <v>6</v>
      </c>
    </row>
    <row r="89" spans="2:4" x14ac:dyDescent="0.3">
      <c r="B89" t="s">
        <v>39</v>
      </c>
      <c r="C89" s="13">
        <f t="shared" si="0"/>
        <v>0.2</v>
      </c>
      <c r="D89">
        <v>12</v>
      </c>
    </row>
    <row r="90" spans="2:4" x14ac:dyDescent="0.3">
      <c r="B90" t="s">
        <v>49</v>
      </c>
      <c r="C90" s="13">
        <f t="shared" si="0"/>
        <v>0.2</v>
      </c>
      <c r="D90">
        <v>12</v>
      </c>
    </row>
    <row r="91" spans="2:4" x14ac:dyDescent="0.3">
      <c r="B91" t="s">
        <v>50</v>
      </c>
      <c r="C91" s="13">
        <f t="shared" si="0"/>
        <v>0.25</v>
      </c>
      <c r="D91">
        <v>15</v>
      </c>
    </row>
    <row r="92" spans="2:4" x14ac:dyDescent="0.3">
      <c r="B92" t="s">
        <v>58</v>
      </c>
      <c r="C92" s="13">
        <f t="shared" si="0"/>
        <v>0.1</v>
      </c>
      <c r="D92">
        <v>6</v>
      </c>
    </row>
    <row r="93" spans="2:4" x14ac:dyDescent="0.3">
      <c r="B93" t="s">
        <v>100</v>
      </c>
      <c r="C93" s="13">
        <f t="shared" si="0"/>
        <v>0</v>
      </c>
      <c r="D93">
        <v>0</v>
      </c>
    </row>
    <row r="95" spans="2:4" ht="43.2" x14ac:dyDescent="0.3">
      <c r="B95" s="12" t="s">
        <v>18</v>
      </c>
    </row>
    <row r="96" spans="2:4" x14ac:dyDescent="0.3">
      <c r="B96" t="s">
        <v>33</v>
      </c>
      <c r="C96">
        <v>42</v>
      </c>
    </row>
    <row r="97" spans="2:3" x14ac:dyDescent="0.3">
      <c r="B97" t="s">
        <v>59</v>
      </c>
      <c r="C97">
        <v>18</v>
      </c>
    </row>
    <row r="99" spans="2:3" x14ac:dyDescent="0.3">
      <c r="B99" s="8" t="s">
        <v>19</v>
      </c>
    </row>
    <row r="100" spans="2:3" x14ac:dyDescent="0.3">
      <c r="B100" t="s">
        <v>68</v>
      </c>
      <c r="C100">
        <v>9</v>
      </c>
    </row>
    <row r="101" spans="2:3" x14ac:dyDescent="0.3">
      <c r="B101" t="s">
        <v>38</v>
      </c>
      <c r="C101">
        <v>12</v>
      </c>
    </row>
    <row r="102" spans="2:3" x14ac:dyDescent="0.3">
      <c r="B102" t="s">
        <v>39</v>
      </c>
      <c r="C102">
        <v>6</v>
      </c>
    </row>
    <row r="103" spans="2:3" x14ac:dyDescent="0.3">
      <c r="B103" t="s">
        <v>101</v>
      </c>
      <c r="C103">
        <v>6</v>
      </c>
    </row>
    <row r="104" spans="2:3" x14ac:dyDescent="0.3">
      <c r="B104" t="s">
        <v>50</v>
      </c>
      <c r="C104">
        <v>12</v>
      </c>
    </row>
    <row r="105" spans="2:3" x14ac:dyDescent="0.3">
      <c r="B105" t="s">
        <v>58</v>
      </c>
      <c r="C105">
        <v>0</v>
      </c>
    </row>
    <row r="106" spans="2:3" x14ac:dyDescent="0.3">
      <c r="B106" t="s">
        <v>81</v>
      </c>
      <c r="C106">
        <v>3</v>
      </c>
    </row>
    <row r="108" spans="2:3" ht="28.8" x14ac:dyDescent="0.3">
      <c r="B108" s="12" t="s">
        <v>20</v>
      </c>
    </row>
    <row r="109" spans="2:3" x14ac:dyDescent="0.3">
      <c r="B109" t="s">
        <v>33</v>
      </c>
      <c r="C109">
        <v>36</v>
      </c>
    </row>
    <row r="110" spans="2:3" x14ac:dyDescent="0.3">
      <c r="B110" t="s">
        <v>34</v>
      </c>
      <c r="C110">
        <v>18</v>
      </c>
    </row>
    <row r="111" spans="2:3" x14ac:dyDescent="0.3">
      <c r="B111" t="s">
        <v>60</v>
      </c>
      <c r="C111">
        <v>6</v>
      </c>
    </row>
    <row r="113" spans="2:3" ht="28.8" x14ac:dyDescent="0.3">
      <c r="B113" s="12" t="s">
        <v>21</v>
      </c>
    </row>
    <row r="114" spans="2:3" x14ac:dyDescent="0.3">
      <c r="B114" t="s">
        <v>61</v>
      </c>
      <c r="C114">
        <v>9</v>
      </c>
    </row>
    <row r="115" spans="2:3" x14ac:dyDescent="0.3">
      <c r="B115" t="s">
        <v>93</v>
      </c>
      <c r="C115">
        <v>6</v>
      </c>
    </row>
    <row r="116" spans="2:3" x14ac:dyDescent="0.3">
      <c r="B116" t="s">
        <v>51</v>
      </c>
      <c r="C116">
        <v>36</v>
      </c>
    </row>
    <row r="117" spans="2:3" x14ac:dyDescent="0.3">
      <c r="B117" t="s">
        <v>89</v>
      </c>
      <c r="C117">
        <v>24</v>
      </c>
    </row>
    <row r="118" spans="2:3" x14ac:dyDescent="0.3">
      <c r="B118" t="s">
        <v>95</v>
      </c>
      <c r="C118">
        <v>15</v>
      </c>
    </row>
    <row r="119" spans="2:3" x14ac:dyDescent="0.3">
      <c r="B119" t="s">
        <v>88</v>
      </c>
      <c r="C119">
        <v>6</v>
      </c>
    </row>
    <row r="120" spans="2:3" x14ac:dyDescent="0.3">
      <c r="B120" t="s">
        <v>94</v>
      </c>
      <c r="C120">
        <v>6</v>
      </c>
    </row>
    <row r="122" spans="2:3" ht="28.8" x14ac:dyDescent="0.3">
      <c r="B122" s="12" t="s">
        <v>22</v>
      </c>
    </row>
    <row r="123" spans="2:3" x14ac:dyDescent="0.3">
      <c r="B123" t="s">
        <v>33</v>
      </c>
      <c r="C123">
        <v>51</v>
      </c>
    </row>
    <row r="124" spans="2:3" x14ac:dyDescent="0.3">
      <c r="B124" t="s">
        <v>34</v>
      </c>
      <c r="C124">
        <v>9</v>
      </c>
    </row>
    <row r="126" spans="2:3" ht="43.2" x14ac:dyDescent="0.3">
      <c r="B126" s="12" t="s">
        <v>23</v>
      </c>
    </row>
    <row r="127" spans="2:3" x14ac:dyDescent="0.3">
      <c r="B127" t="s">
        <v>33</v>
      </c>
      <c r="C127">
        <v>48</v>
      </c>
    </row>
    <row r="128" spans="2:3" x14ac:dyDescent="0.3">
      <c r="B128" t="s">
        <v>34</v>
      </c>
      <c r="C128">
        <v>12</v>
      </c>
    </row>
    <row r="130" spans="2:2" ht="43.2" x14ac:dyDescent="0.3">
      <c r="B130" s="12" t="s">
        <v>102</v>
      </c>
    </row>
    <row r="131" spans="2:2" x14ac:dyDescent="0.3">
      <c r="B131" t="s">
        <v>40</v>
      </c>
    </row>
    <row r="132" spans="2:2" x14ac:dyDescent="0.3">
      <c r="B132" t="s">
        <v>52</v>
      </c>
    </row>
    <row r="133" spans="2:2" x14ac:dyDescent="0.3">
      <c r="B133" t="s">
        <v>62</v>
      </c>
    </row>
    <row r="134" spans="2:2" x14ac:dyDescent="0.3">
      <c r="B134" t="s">
        <v>74</v>
      </c>
    </row>
    <row r="135" spans="2:2" x14ac:dyDescent="0.3">
      <c r="B135" t="s">
        <v>79</v>
      </c>
    </row>
    <row r="136" spans="2:2" x14ac:dyDescent="0.3">
      <c r="B136" t="s">
        <v>82</v>
      </c>
    </row>
    <row r="137" spans="2:2" x14ac:dyDescent="0.3">
      <c r="B137" t="s">
        <v>85</v>
      </c>
    </row>
    <row r="138" spans="2:2" x14ac:dyDescent="0.3">
      <c r="B138" t="s">
        <v>86</v>
      </c>
    </row>
    <row r="139" spans="2:2" x14ac:dyDescent="0.3">
      <c r="B139" t="s">
        <v>87</v>
      </c>
    </row>
    <row r="140" spans="2:2" x14ac:dyDescent="0.3">
      <c r="B140" t="s">
        <v>90</v>
      </c>
    </row>
    <row r="141" spans="2:2" x14ac:dyDescent="0.3">
      <c r="B141" t="s">
        <v>91</v>
      </c>
    </row>
    <row r="142" spans="2:2" x14ac:dyDescent="0.3">
      <c r="B142" t="s">
        <v>40</v>
      </c>
    </row>
    <row r="144" spans="2:2" x14ac:dyDescent="0.3">
      <c r="B144" t="s">
        <v>103</v>
      </c>
    </row>
    <row r="145" spans="2:3" x14ac:dyDescent="0.3">
      <c r="B145" s="8" t="s">
        <v>25</v>
      </c>
    </row>
    <row r="146" spans="2:3" x14ac:dyDescent="0.3">
      <c r="B146" t="s">
        <v>41</v>
      </c>
      <c r="C146">
        <v>51</v>
      </c>
    </row>
    <row r="147" spans="2:3" x14ac:dyDescent="0.3">
      <c r="B147" t="s">
        <v>77</v>
      </c>
      <c r="C147">
        <v>9</v>
      </c>
    </row>
    <row r="149" spans="2:3" x14ac:dyDescent="0.3">
      <c r="B149" s="8" t="s">
        <v>26</v>
      </c>
    </row>
    <row r="150" spans="2:3" x14ac:dyDescent="0.3">
      <c r="B150" t="s">
        <v>42</v>
      </c>
      <c r="C150">
        <v>21</v>
      </c>
    </row>
    <row r="151" spans="2:3" x14ac:dyDescent="0.3">
      <c r="B151" t="s">
        <v>63</v>
      </c>
      <c r="C151">
        <v>21</v>
      </c>
    </row>
    <row r="152" spans="2:3" x14ac:dyDescent="0.3">
      <c r="B152" t="s">
        <v>72</v>
      </c>
      <c r="C152">
        <v>12</v>
      </c>
    </row>
    <row r="153" spans="2:3" x14ac:dyDescent="0.3">
      <c r="B153" t="s">
        <v>53</v>
      </c>
      <c r="C153">
        <v>6</v>
      </c>
    </row>
    <row r="155" spans="2:3" x14ac:dyDescent="0.3">
      <c r="B155" s="8" t="s">
        <v>27</v>
      </c>
    </row>
    <row r="156" spans="2:3" x14ac:dyDescent="0.3">
      <c r="B156" t="s">
        <v>43</v>
      </c>
      <c r="C156">
        <v>18</v>
      </c>
    </row>
    <row r="157" spans="2:3" x14ac:dyDescent="0.3">
      <c r="B157" t="s">
        <v>54</v>
      </c>
      <c r="C157">
        <v>9</v>
      </c>
    </row>
    <row r="158" spans="2:3" x14ac:dyDescent="0.3">
      <c r="B158" t="s">
        <v>69</v>
      </c>
      <c r="C158">
        <v>27</v>
      </c>
    </row>
    <row r="159" spans="2:3" x14ac:dyDescent="0.3">
      <c r="B159" t="s">
        <v>64</v>
      </c>
      <c r="C159">
        <v>6</v>
      </c>
    </row>
    <row r="161" spans="2:3" x14ac:dyDescent="0.3">
      <c r="B161" s="8" t="s">
        <v>28</v>
      </c>
    </row>
    <row r="162" spans="2:3" x14ac:dyDescent="0.3">
      <c r="B162" t="s">
        <v>55</v>
      </c>
      <c r="C162">
        <v>42</v>
      </c>
    </row>
    <row r="163" spans="2:3" x14ac:dyDescent="0.3">
      <c r="B163" t="s">
        <v>70</v>
      </c>
      <c r="C163">
        <v>3</v>
      </c>
    </row>
    <row r="164" spans="2:3" x14ac:dyDescent="0.3">
      <c r="B164" t="s">
        <v>44</v>
      </c>
      <c r="C164">
        <v>12</v>
      </c>
    </row>
    <row r="165" spans="2:3" x14ac:dyDescent="0.3">
      <c r="B165" t="s">
        <v>83</v>
      </c>
      <c r="C165">
        <v>3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228"/>
  <sheetViews>
    <sheetView topLeftCell="A55" workbookViewId="0">
      <selection activeCell="B81" sqref="B81"/>
    </sheetView>
  </sheetViews>
  <sheetFormatPr defaultRowHeight="14.4" x14ac:dyDescent="0.3"/>
  <cols>
    <col min="1" max="1" width="40.109375" customWidth="1"/>
    <col min="2" max="2" width="25" customWidth="1"/>
    <col min="3" max="3" width="26.6640625" customWidth="1"/>
    <col min="4" max="4" width="25.44140625" customWidth="1"/>
    <col min="8" max="8" width="75.6640625" customWidth="1"/>
    <col min="15" max="15" width="29.88671875" customWidth="1"/>
    <col min="16" max="16" width="13" customWidth="1"/>
    <col min="17" max="17" width="26.88671875" customWidth="1"/>
    <col min="18" max="18" width="26.6640625" customWidth="1"/>
    <col min="19" max="19" width="24.44140625" customWidth="1"/>
    <col min="20" max="20" width="30.6640625" customWidth="1"/>
    <col min="21" max="21" width="23.44140625" customWidth="1"/>
    <col min="22" max="22" width="38.5546875" customWidth="1"/>
    <col min="25" max="25" width="34.5546875" customWidth="1"/>
    <col min="26" max="26" width="12.109375" customWidth="1"/>
    <col min="27" max="27" width="14.33203125" customWidth="1"/>
    <col min="28" max="28" width="12.44140625" customWidth="1"/>
    <col min="29" max="29" width="31.33203125" customWidth="1"/>
  </cols>
  <sheetData>
    <row r="1" spans="1:29" x14ac:dyDescent="0.3">
      <c r="A1" s="1" t="s">
        <v>0</v>
      </c>
      <c r="B1" s="1" t="s">
        <v>1</v>
      </c>
      <c r="C1" s="1" t="s">
        <v>2</v>
      </c>
      <c r="D1" s="1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16</v>
      </c>
      <c r="R1" s="9" t="s">
        <v>17</v>
      </c>
      <c r="S1" s="1" t="s">
        <v>18</v>
      </c>
      <c r="T1" s="9" t="s">
        <v>19</v>
      </c>
      <c r="U1" s="9" t="s">
        <v>20</v>
      </c>
      <c r="V1" s="1" t="s">
        <v>21</v>
      </c>
      <c r="W1" s="9" t="s">
        <v>22</v>
      </c>
      <c r="X1" s="9" t="s">
        <v>23</v>
      </c>
      <c r="Y1" s="9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3">
      <c r="A2" s="2" t="s">
        <v>29</v>
      </c>
      <c r="B2" s="2" t="s">
        <v>30</v>
      </c>
      <c r="C2" s="2" t="s">
        <v>31</v>
      </c>
      <c r="D2" s="2" t="s">
        <v>32</v>
      </c>
      <c r="E2" s="2" t="s">
        <v>33</v>
      </c>
      <c r="F2" s="2" t="s">
        <v>34</v>
      </c>
      <c r="G2" s="2" t="s">
        <v>33</v>
      </c>
      <c r="H2" s="2" t="s">
        <v>35</v>
      </c>
      <c r="I2" s="2" t="s">
        <v>33</v>
      </c>
      <c r="J2" s="2" t="s">
        <v>33</v>
      </c>
      <c r="K2" s="2" t="s">
        <v>33</v>
      </c>
      <c r="L2" s="2" t="s">
        <v>33</v>
      </c>
      <c r="M2" s="2" t="s">
        <v>33</v>
      </c>
      <c r="N2" s="2" t="s">
        <v>36</v>
      </c>
      <c r="O2" s="2" t="s">
        <v>37</v>
      </c>
      <c r="P2" s="2" t="s">
        <v>34</v>
      </c>
      <c r="Q2" s="2" t="s">
        <v>73</v>
      </c>
      <c r="R2" s="2" t="s">
        <v>38</v>
      </c>
      <c r="S2" s="2" t="s">
        <v>33</v>
      </c>
      <c r="T2" s="2" t="s">
        <v>39</v>
      </c>
      <c r="U2" s="2" t="s">
        <v>34</v>
      </c>
      <c r="V2" s="2" t="s">
        <v>93</v>
      </c>
      <c r="W2" s="2" t="s">
        <v>33</v>
      </c>
      <c r="X2" s="2" t="s">
        <v>33</v>
      </c>
      <c r="Y2" s="2" t="s">
        <v>40</v>
      </c>
      <c r="Z2" s="2" t="s">
        <v>41</v>
      </c>
      <c r="AA2" s="2" t="s">
        <v>42</v>
      </c>
      <c r="AB2" s="2" t="s">
        <v>43</v>
      </c>
      <c r="AC2" s="2" t="s">
        <v>44</v>
      </c>
    </row>
    <row r="3" spans="1:29" x14ac:dyDescent="0.3">
      <c r="A3" s="2" t="s">
        <v>45</v>
      </c>
      <c r="B3" s="2" t="s">
        <v>46</v>
      </c>
      <c r="C3" s="2" t="s">
        <v>47</v>
      </c>
      <c r="D3" s="2" t="s">
        <v>45</v>
      </c>
      <c r="E3" s="2" t="s">
        <v>33</v>
      </c>
      <c r="F3" s="2" t="s">
        <v>34</v>
      </c>
      <c r="G3" s="2" t="s">
        <v>33</v>
      </c>
      <c r="H3" s="2" t="s">
        <v>35</v>
      </c>
      <c r="I3" s="2" t="s">
        <v>34</v>
      </c>
      <c r="J3" s="2" t="s">
        <v>34</v>
      </c>
      <c r="K3" s="2" t="s">
        <v>34</v>
      </c>
      <c r="L3" s="2" t="s">
        <v>33</v>
      </c>
      <c r="M3" s="2" t="s">
        <v>34</v>
      </c>
      <c r="N3" s="2" t="s">
        <v>34</v>
      </c>
      <c r="O3" s="2" t="s">
        <v>37</v>
      </c>
      <c r="P3" s="2" t="s">
        <v>48</v>
      </c>
      <c r="Q3" s="2" t="s">
        <v>33</v>
      </c>
      <c r="R3" s="2" t="s">
        <v>49</v>
      </c>
      <c r="S3" s="2" t="s">
        <v>33</v>
      </c>
      <c r="T3" s="2" t="s">
        <v>50</v>
      </c>
      <c r="U3" s="2" t="s">
        <v>33</v>
      </c>
      <c r="V3" s="2" t="s">
        <v>51</v>
      </c>
      <c r="W3" s="2" t="s">
        <v>33</v>
      </c>
      <c r="X3" s="2" t="s">
        <v>34</v>
      </c>
      <c r="Y3" s="2" t="s">
        <v>52</v>
      </c>
      <c r="Z3" s="2" t="s">
        <v>41</v>
      </c>
      <c r="AA3" s="2" t="s">
        <v>53</v>
      </c>
      <c r="AB3" s="2" t="s">
        <v>54</v>
      </c>
      <c r="AC3" s="2" t="s">
        <v>55</v>
      </c>
    </row>
    <row r="4" spans="1:29" x14ac:dyDescent="0.3">
      <c r="A4" s="2" t="s">
        <v>56</v>
      </c>
      <c r="B4" s="2" t="s">
        <v>30</v>
      </c>
      <c r="C4" s="2" t="s">
        <v>47</v>
      </c>
      <c r="D4" s="2" t="s">
        <v>57</v>
      </c>
      <c r="E4" s="2" t="s">
        <v>33</v>
      </c>
      <c r="F4" s="2" t="s">
        <v>33</v>
      </c>
      <c r="G4" s="2" t="s">
        <v>34</v>
      </c>
      <c r="H4" s="2" t="s">
        <v>35</v>
      </c>
      <c r="I4" s="2" t="s">
        <v>33</v>
      </c>
      <c r="J4" s="2" t="s">
        <v>33</v>
      </c>
      <c r="K4" s="2" t="s">
        <v>33</v>
      </c>
      <c r="L4" s="2" t="s">
        <v>33</v>
      </c>
      <c r="M4" s="2" t="s">
        <v>33</v>
      </c>
      <c r="N4" s="2" t="s">
        <v>36</v>
      </c>
      <c r="O4" s="7" t="s">
        <v>34</v>
      </c>
      <c r="P4" s="2" t="s">
        <v>34</v>
      </c>
      <c r="Q4" s="2" t="s">
        <v>33</v>
      </c>
      <c r="R4" s="2" t="s">
        <v>58</v>
      </c>
      <c r="S4" s="2" t="s">
        <v>59</v>
      </c>
      <c r="T4" s="2" t="s">
        <v>49</v>
      </c>
      <c r="U4" s="2" t="s">
        <v>60</v>
      </c>
      <c r="V4" s="2" t="s">
        <v>61</v>
      </c>
      <c r="W4" s="2" t="s">
        <v>34</v>
      </c>
      <c r="X4" s="2" t="s">
        <v>33</v>
      </c>
      <c r="Y4" s="2" t="s">
        <v>62</v>
      </c>
      <c r="Z4" s="2" t="s">
        <v>41</v>
      </c>
      <c r="AA4" s="2" t="s">
        <v>63</v>
      </c>
      <c r="AB4" s="2" t="s">
        <v>64</v>
      </c>
      <c r="AC4" s="2" t="s">
        <v>55</v>
      </c>
    </row>
    <row r="5" spans="1:29" x14ac:dyDescent="0.3">
      <c r="A5" s="2" t="s">
        <v>29</v>
      </c>
      <c r="B5" s="2" t="s">
        <v>65</v>
      </c>
      <c r="C5" s="2" t="s">
        <v>66</v>
      </c>
      <c r="D5" s="2" t="s">
        <v>32</v>
      </c>
      <c r="E5" s="2" t="s">
        <v>33</v>
      </c>
      <c r="F5" s="2" t="s">
        <v>34</v>
      </c>
      <c r="G5" s="2" t="s">
        <v>34</v>
      </c>
      <c r="H5" s="2" t="s">
        <v>67</v>
      </c>
      <c r="I5" s="2" t="s">
        <v>33</v>
      </c>
      <c r="J5" s="2" t="s">
        <v>33</v>
      </c>
      <c r="K5" s="2" t="s">
        <v>34</v>
      </c>
      <c r="L5" s="2" t="s">
        <v>34</v>
      </c>
      <c r="M5" s="2" t="s">
        <v>33</v>
      </c>
      <c r="N5" s="2" t="s">
        <v>33</v>
      </c>
      <c r="O5" s="7" t="s">
        <v>34</v>
      </c>
      <c r="P5" s="2" t="s">
        <v>34</v>
      </c>
      <c r="Q5" s="2" t="s">
        <v>33</v>
      </c>
      <c r="R5" s="2" t="s">
        <v>39</v>
      </c>
      <c r="S5" s="2" t="s">
        <v>33</v>
      </c>
      <c r="T5" s="2" t="s">
        <v>68</v>
      </c>
      <c r="U5" s="2" t="s">
        <v>33</v>
      </c>
      <c r="V5" s="2" t="s">
        <v>51</v>
      </c>
      <c r="W5" s="2" t="s">
        <v>33</v>
      </c>
      <c r="X5" s="2" t="s">
        <v>33</v>
      </c>
      <c r="Y5" s="3"/>
      <c r="Z5" s="2" t="s">
        <v>41</v>
      </c>
      <c r="AA5" s="2" t="s">
        <v>63</v>
      </c>
      <c r="AB5" s="2" t="s">
        <v>69</v>
      </c>
      <c r="AC5" s="2" t="s">
        <v>70</v>
      </c>
    </row>
    <row r="6" spans="1:29" x14ac:dyDescent="0.3">
      <c r="A6" s="2" t="s">
        <v>71</v>
      </c>
      <c r="B6" s="2" t="s">
        <v>46</v>
      </c>
      <c r="C6" s="2" t="s">
        <v>31</v>
      </c>
      <c r="D6" s="2" t="s">
        <v>57</v>
      </c>
      <c r="E6" s="2" t="s">
        <v>34</v>
      </c>
      <c r="F6" s="2" t="s">
        <v>33</v>
      </c>
      <c r="G6" s="2" t="s">
        <v>34</v>
      </c>
      <c r="H6" s="2" t="s">
        <v>35</v>
      </c>
      <c r="I6" s="2" t="s">
        <v>33</v>
      </c>
      <c r="J6" s="2" t="s">
        <v>33</v>
      </c>
      <c r="K6" s="2" t="s">
        <v>33</v>
      </c>
      <c r="L6" s="2" t="s">
        <v>34</v>
      </c>
      <c r="M6" s="2" t="s">
        <v>34</v>
      </c>
      <c r="N6" s="2" t="s">
        <v>34</v>
      </c>
      <c r="O6" s="2" t="s">
        <v>37</v>
      </c>
      <c r="P6" s="2" t="s">
        <v>48</v>
      </c>
      <c r="Q6" s="2" t="s">
        <v>33</v>
      </c>
      <c r="R6" s="2" t="s">
        <v>58</v>
      </c>
      <c r="S6" s="2" t="s">
        <v>33</v>
      </c>
      <c r="T6" s="2" t="s">
        <v>50</v>
      </c>
      <c r="U6" s="2" t="s">
        <v>33</v>
      </c>
      <c r="V6" s="2" t="s">
        <v>51</v>
      </c>
      <c r="W6" s="2" t="s">
        <v>33</v>
      </c>
      <c r="X6" s="2" t="s">
        <v>33</v>
      </c>
      <c r="Y6" s="3"/>
      <c r="Z6" s="2" t="s">
        <v>41</v>
      </c>
      <c r="AA6" s="2" t="s">
        <v>72</v>
      </c>
      <c r="AB6" s="2" t="s">
        <v>43</v>
      </c>
      <c r="AC6" s="2" t="s">
        <v>44</v>
      </c>
    </row>
    <row r="7" spans="1:29" x14ac:dyDescent="0.3">
      <c r="A7" s="2" t="s">
        <v>29</v>
      </c>
      <c r="B7" s="2" t="s">
        <v>46</v>
      </c>
      <c r="C7" s="2" t="s">
        <v>47</v>
      </c>
      <c r="D7" s="2" t="s">
        <v>45</v>
      </c>
      <c r="E7" s="2" t="s">
        <v>33</v>
      </c>
      <c r="F7" s="2" t="s">
        <v>33</v>
      </c>
      <c r="G7" s="2" t="s">
        <v>33</v>
      </c>
      <c r="H7" s="2" t="s">
        <v>35</v>
      </c>
      <c r="I7" s="2" t="s">
        <v>33</v>
      </c>
      <c r="J7" s="2" t="s">
        <v>33</v>
      </c>
      <c r="K7" s="2" t="s">
        <v>34</v>
      </c>
      <c r="L7" s="2" t="s">
        <v>34</v>
      </c>
      <c r="M7" s="2" t="s">
        <v>34</v>
      </c>
      <c r="N7" s="2" t="s">
        <v>33</v>
      </c>
      <c r="O7" s="2" t="s">
        <v>37</v>
      </c>
      <c r="P7" s="2" t="s">
        <v>34</v>
      </c>
      <c r="Q7" s="2" t="s">
        <v>73</v>
      </c>
      <c r="R7" s="2" t="s">
        <v>50</v>
      </c>
      <c r="S7" s="2" t="s">
        <v>59</v>
      </c>
      <c r="T7" s="3"/>
      <c r="U7" s="2" t="s">
        <v>33</v>
      </c>
      <c r="V7" s="2" t="s">
        <v>61</v>
      </c>
      <c r="W7" s="2" t="s">
        <v>33</v>
      </c>
      <c r="X7" s="2" t="s">
        <v>33</v>
      </c>
      <c r="Y7" s="2" t="s">
        <v>74</v>
      </c>
      <c r="Z7" s="2" t="s">
        <v>41</v>
      </c>
      <c r="AA7" s="2" t="s">
        <v>63</v>
      </c>
      <c r="AB7" s="2" t="s">
        <v>54</v>
      </c>
      <c r="AC7" s="2" t="s">
        <v>55</v>
      </c>
    </row>
    <row r="8" spans="1:29" x14ac:dyDescent="0.3">
      <c r="A8" s="2" t="s">
        <v>71</v>
      </c>
      <c r="B8" s="2" t="s">
        <v>30</v>
      </c>
      <c r="C8" s="2" t="s">
        <v>47</v>
      </c>
      <c r="D8" s="2" t="s">
        <v>45</v>
      </c>
      <c r="E8" s="2" t="s">
        <v>34</v>
      </c>
      <c r="F8" s="2" t="s">
        <v>33</v>
      </c>
      <c r="G8" s="2" t="s">
        <v>33</v>
      </c>
      <c r="H8" s="2" t="s">
        <v>75</v>
      </c>
      <c r="I8" s="2" t="s">
        <v>33</v>
      </c>
      <c r="J8" s="2" t="s">
        <v>33</v>
      </c>
      <c r="K8" s="2" t="s">
        <v>33</v>
      </c>
      <c r="L8" s="2" t="s">
        <v>34</v>
      </c>
      <c r="M8" s="2" t="s">
        <v>34</v>
      </c>
      <c r="N8" s="2" t="s">
        <v>33</v>
      </c>
      <c r="O8" s="2" t="s">
        <v>76</v>
      </c>
      <c r="P8" s="2" t="s">
        <v>33</v>
      </c>
      <c r="Q8" s="2" t="s">
        <v>33</v>
      </c>
      <c r="R8" s="2" t="s">
        <v>50</v>
      </c>
      <c r="S8" s="2" t="s">
        <v>59</v>
      </c>
      <c r="T8" s="2" t="s">
        <v>39</v>
      </c>
      <c r="U8" s="2" t="s">
        <v>34</v>
      </c>
      <c r="V8" s="2" t="s">
        <v>51</v>
      </c>
      <c r="W8" s="2" t="s">
        <v>34</v>
      </c>
      <c r="X8" s="2" t="s">
        <v>34</v>
      </c>
      <c r="Y8" s="3"/>
      <c r="Z8" s="2" t="s">
        <v>77</v>
      </c>
      <c r="AA8" s="2" t="s">
        <v>72</v>
      </c>
      <c r="AB8" s="2" t="s">
        <v>69</v>
      </c>
      <c r="AC8" s="2" t="s">
        <v>44</v>
      </c>
    </row>
    <row r="9" spans="1:29" x14ac:dyDescent="0.3">
      <c r="A9" s="2" t="s">
        <v>29</v>
      </c>
      <c r="B9" s="2" t="s">
        <v>46</v>
      </c>
      <c r="C9" s="2" t="s">
        <v>47</v>
      </c>
      <c r="D9" s="2" t="s">
        <v>57</v>
      </c>
      <c r="E9" s="2" t="s">
        <v>33</v>
      </c>
      <c r="F9" s="2" t="s">
        <v>33</v>
      </c>
      <c r="G9" s="2" t="s">
        <v>34</v>
      </c>
      <c r="H9" s="2" t="s">
        <v>78</v>
      </c>
      <c r="I9" s="2" t="s">
        <v>33</v>
      </c>
      <c r="J9" s="2" t="s">
        <v>33</v>
      </c>
      <c r="K9" s="2" t="s">
        <v>34</v>
      </c>
      <c r="L9" s="2" t="s">
        <v>34</v>
      </c>
      <c r="M9" s="2" t="s">
        <v>34</v>
      </c>
      <c r="N9" s="2" t="s">
        <v>36</v>
      </c>
      <c r="O9" s="2" t="s">
        <v>37</v>
      </c>
      <c r="P9" s="2" t="s">
        <v>34</v>
      </c>
      <c r="Q9" s="2" t="s">
        <v>33</v>
      </c>
      <c r="R9" s="2" t="s">
        <v>49</v>
      </c>
      <c r="S9" s="2" t="s">
        <v>33</v>
      </c>
      <c r="T9" s="2" t="s">
        <v>38</v>
      </c>
      <c r="U9" s="2" t="s">
        <v>34</v>
      </c>
      <c r="V9" s="2" t="s">
        <v>89</v>
      </c>
      <c r="W9" s="2" t="s">
        <v>33</v>
      </c>
      <c r="X9" s="2" t="s">
        <v>34</v>
      </c>
      <c r="Y9" s="2" t="s">
        <v>79</v>
      </c>
      <c r="Z9" s="2" t="s">
        <v>41</v>
      </c>
      <c r="AA9" s="2" t="s">
        <v>42</v>
      </c>
      <c r="AB9" s="2" t="s">
        <v>64</v>
      </c>
      <c r="AC9" s="2" t="s">
        <v>55</v>
      </c>
    </row>
    <row r="10" spans="1:29" x14ac:dyDescent="0.3">
      <c r="A10" s="2" t="s">
        <v>45</v>
      </c>
      <c r="B10" s="2" t="s">
        <v>80</v>
      </c>
      <c r="C10" s="2" t="s">
        <v>66</v>
      </c>
      <c r="D10" s="2" t="s">
        <v>32</v>
      </c>
      <c r="E10" s="2" t="s">
        <v>34</v>
      </c>
      <c r="F10" s="2" t="s">
        <v>34</v>
      </c>
      <c r="G10" s="2" t="s">
        <v>33</v>
      </c>
      <c r="H10" s="2" t="s">
        <v>35</v>
      </c>
      <c r="I10" s="2" t="s">
        <v>34</v>
      </c>
      <c r="J10" s="2" t="s">
        <v>33</v>
      </c>
      <c r="K10" s="2" t="s">
        <v>33</v>
      </c>
      <c r="L10" s="2" t="s">
        <v>33</v>
      </c>
      <c r="M10" s="2" t="s">
        <v>34</v>
      </c>
      <c r="N10" s="2" t="s">
        <v>36</v>
      </c>
      <c r="O10" s="7" t="s">
        <v>34</v>
      </c>
      <c r="P10" s="2" t="s">
        <v>48</v>
      </c>
      <c r="Q10" s="2" t="s">
        <v>33</v>
      </c>
      <c r="R10" s="2" t="s">
        <v>50</v>
      </c>
      <c r="S10" s="2" t="s">
        <v>33</v>
      </c>
      <c r="T10" s="2" t="s">
        <v>81</v>
      </c>
      <c r="U10" s="2" t="s">
        <v>34</v>
      </c>
      <c r="V10" s="2" t="s">
        <v>93</v>
      </c>
      <c r="W10" s="2" t="s">
        <v>34</v>
      </c>
      <c r="X10" s="2" t="s">
        <v>33</v>
      </c>
      <c r="Y10" s="2" t="s">
        <v>82</v>
      </c>
      <c r="Z10" s="2" t="s">
        <v>41</v>
      </c>
      <c r="AA10" s="2" t="s">
        <v>42</v>
      </c>
      <c r="AB10" s="2" t="s">
        <v>69</v>
      </c>
      <c r="AC10" s="2" t="s">
        <v>83</v>
      </c>
    </row>
    <row r="11" spans="1:29" x14ac:dyDescent="0.3">
      <c r="A11" s="4" t="s">
        <v>29</v>
      </c>
      <c r="B11" s="2" t="s">
        <v>65</v>
      </c>
      <c r="C11" s="2" t="s">
        <v>66</v>
      </c>
      <c r="D11" s="2" t="s">
        <v>57</v>
      </c>
      <c r="E11" s="2" t="s">
        <v>34</v>
      </c>
      <c r="F11" s="2" t="s">
        <v>34</v>
      </c>
      <c r="G11" s="2" t="s">
        <v>33</v>
      </c>
      <c r="H11" s="2" t="s">
        <v>75</v>
      </c>
      <c r="I11" s="2" t="s">
        <v>33</v>
      </c>
      <c r="J11" s="2" t="s">
        <v>33</v>
      </c>
      <c r="K11" s="2" t="s">
        <v>34</v>
      </c>
      <c r="L11" s="2" t="s">
        <v>34</v>
      </c>
      <c r="M11" s="2" t="s">
        <v>33</v>
      </c>
      <c r="N11" s="2" t="s">
        <v>36</v>
      </c>
      <c r="O11" s="2" t="s">
        <v>76</v>
      </c>
      <c r="P11" s="2" t="s">
        <v>48</v>
      </c>
      <c r="Q11" s="2" t="s">
        <v>33</v>
      </c>
      <c r="R11" s="2" t="s">
        <v>39</v>
      </c>
      <c r="S11" s="2" t="s">
        <v>33</v>
      </c>
      <c r="T11" s="2" t="s">
        <v>50</v>
      </c>
      <c r="U11" s="2" t="s">
        <v>33</v>
      </c>
      <c r="V11" s="2" t="s">
        <v>51</v>
      </c>
      <c r="W11" s="2" t="s">
        <v>33</v>
      </c>
      <c r="X11" s="2" t="s">
        <v>33</v>
      </c>
      <c r="Y11" s="3"/>
      <c r="Z11" s="2" t="s">
        <v>41</v>
      </c>
      <c r="AA11" s="2" t="s">
        <v>42</v>
      </c>
      <c r="AB11" s="2" t="s">
        <v>43</v>
      </c>
      <c r="AC11" s="2" t="s">
        <v>55</v>
      </c>
    </row>
    <row r="12" spans="1:29" x14ac:dyDescent="0.3">
      <c r="A12" s="4" t="s">
        <v>29</v>
      </c>
      <c r="B12" s="2" t="s">
        <v>84</v>
      </c>
      <c r="C12" s="2" t="s">
        <v>66</v>
      </c>
      <c r="D12" s="2" t="s">
        <v>32</v>
      </c>
      <c r="E12" s="2" t="s">
        <v>33</v>
      </c>
      <c r="F12" s="2" t="s">
        <v>33</v>
      </c>
      <c r="G12" s="2" t="s">
        <v>33</v>
      </c>
      <c r="H12" s="2" t="s">
        <v>75</v>
      </c>
      <c r="I12" s="2" t="s">
        <v>33</v>
      </c>
      <c r="J12" s="2" t="s">
        <v>34</v>
      </c>
      <c r="K12" s="2" t="s">
        <v>33</v>
      </c>
      <c r="L12" s="2" t="s">
        <v>34</v>
      </c>
      <c r="M12" s="2" t="s">
        <v>33</v>
      </c>
      <c r="N12" s="2" t="s">
        <v>33</v>
      </c>
      <c r="O12" s="2" t="s">
        <v>76</v>
      </c>
      <c r="P12" s="2" t="s">
        <v>33</v>
      </c>
      <c r="Q12" s="2" t="s">
        <v>73</v>
      </c>
      <c r="R12" s="2" t="s">
        <v>38</v>
      </c>
      <c r="S12" s="2" t="s">
        <v>33</v>
      </c>
      <c r="T12" s="2" t="s">
        <v>38</v>
      </c>
      <c r="U12" s="2" t="s">
        <v>33</v>
      </c>
      <c r="V12" s="2" t="s">
        <v>51</v>
      </c>
      <c r="W12" s="2" t="s">
        <v>33</v>
      </c>
      <c r="X12" s="2" t="s">
        <v>33</v>
      </c>
      <c r="Y12" s="2" t="s">
        <v>85</v>
      </c>
      <c r="Z12" s="2" t="s">
        <v>41</v>
      </c>
      <c r="AA12" s="2" t="s">
        <v>42</v>
      </c>
      <c r="AB12" s="2" t="s">
        <v>43</v>
      </c>
      <c r="AC12" s="2" t="s">
        <v>55</v>
      </c>
    </row>
    <row r="13" spans="1:29" x14ac:dyDescent="0.3">
      <c r="A13" s="4" t="s">
        <v>29</v>
      </c>
      <c r="B13" s="2" t="s">
        <v>65</v>
      </c>
      <c r="C13" s="2" t="s">
        <v>47</v>
      </c>
      <c r="D13" s="2" t="s">
        <v>45</v>
      </c>
      <c r="E13" s="2" t="s">
        <v>34</v>
      </c>
      <c r="F13" s="2" t="s">
        <v>34</v>
      </c>
      <c r="G13" s="2" t="s">
        <v>34</v>
      </c>
      <c r="H13" s="2" t="s">
        <v>35</v>
      </c>
      <c r="I13" s="2" t="s">
        <v>33</v>
      </c>
      <c r="J13" s="2" t="s">
        <v>33</v>
      </c>
      <c r="K13" s="2" t="s">
        <v>34</v>
      </c>
      <c r="L13" s="2" t="s">
        <v>34</v>
      </c>
      <c r="M13" s="2" t="s">
        <v>33</v>
      </c>
      <c r="N13" s="2" t="s">
        <v>34</v>
      </c>
      <c r="O13" s="2" t="s">
        <v>37</v>
      </c>
      <c r="P13" s="2" t="s">
        <v>33</v>
      </c>
      <c r="Q13" s="2" t="s">
        <v>73</v>
      </c>
      <c r="R13" s="2" t="s">
        <v>50</v>
      </c>
      <c r="S13" s="2" t="s">
        <v>59</v>
      </c>
      <c r="T13" s="3"/>
      <c r="U13" s="2" t="s">
        <v>33</v>
      </c>
      <c r="V13" s="2" t="s">
        <v>51</v>
      </c>
      <c r="W13" s="2" t="s">
        <v>33</v>
      </c>
      <c r="X13" s="2" t="s">
        <v>34</v>
      </c>
      <c r="Y13" s="2" t="s">
        <v>86</v>
      </c>
      <c r="Z13" s="2" t="s">
        <v>41</v>
      </c>
      <c r="AA13" s="2" t="s">
        <v>42</v>
      </c>
      <c r="AB13" s="2" t="s">
        <v>43</v>
      </c>
      <c r="AC13" s="2" t="s">
        <v>55</v>
      </c>
    </row>
    <row r="14" spans="1:29" x14ac:dyDescent="0.3">
      <c r="A14" s="4" t="s">
        <v>29</v>
      </c>
      <c r="B14" s="2" t="s">
        <v>30</v>
      </c>
      <c r="C14" s="2" t="s">
        <v>47</v>
      </c>
      <c r="D14" s="2" t="s">
        <v>45</v>
      </c>
      <c r="E14" s="2" t="s">
        <v>33</v>
      </c>
      <c r="F14" s="2" t="s">
        <v>33</v>
      </c>
      <c r="G14" s="2" t="s">
        <v>33</v>
      </c>
      <c r="H14" s="2" t="s">
        <v>78</v>
      </c>
      <c r="I14" s="2" t="s">
        <v>33</v>
      </c>
      <c r="J14" s="2" t="s">
        <v>33</v>
      </c>
      <c r="K14" s="2" t="s">
        <v>33</v>
      </c>
      <c r="L14" s="2" t="s">
        <v>33</v>
      </c>
      <c r="M14" s="2" t="s">
        <v>33</v>
      </c>
      <c r="N14" s="2" t="s">
        <v>34</v>
      </c>
      <c r="O14" s="2" t="s">
        <v>37</v>
      </c>
      <c r="P14" s="2" t="s">
        <v>34</v>
      </c>
      <c r="Q14" s="2" t="s">
        <v>73</v>
      </c>
      <c r="R14" s="2" t="s">
        <v>49</v>
      </c>
      <c r="S14" s="2" t="s">
        <v>59</v>
      </c>
      <c r="T14" s="3"/>
      <c r="U14" s="2" t="s">
        <v>33</v>
      </c>
      <c r="V14" s="2" t="s">
        <v>89</v>
      </c>
      <c r="W14" s="2" t="s">
        <v>33</v>
      </c>
      <c r="X14" s="2" t="s">
        <v>33</v>
      </c>
      <c r="Y14" s="2" t="s">
        <v>87</v>
      </c>
      <c r="Z14" s="2" t="s">
        <v>41</v>
      </c>
      <c r="AA14" s="2" t="s">
        <v>72</v>
      </c>
      <c r="AB14" s="2" t="s">
        <v>69</v>
      </c>
      <c r="AC14" s="2" t="s">
        <v>55</v>
      </c>
    </row>
    <row r="15" spans="1:29" x14ac:dyDescent="0.3">
      <c r="A15" s="4" t="s">
        <v>29</v>
      </c>
      <c r="B15" s="2" t="s">
        <v>30</v>
      </c>
      <c r="C15" s="2" t="s">
        <v>47</v>
      </c>
      <c r="D15" s="2" t="s">
        <v>57</v>
      </c>
      <c r="E15" s="2" t="s">
        <v>34</v>
      </c>
      <c r="F15" s="2" t="s">
        <v>33</v>
      </c>
      <c r="G15" s="2" t="s">
        <v>33</v>
      </c>
      <c r="H15" s="2" t="s">
        <v>78</v>
      </c>
      <c r="I15" s="2" t="s">
        <v>33</v>
      </c>
      <c r="J15" s="2" t="s">
        <v>33</v>
      </c>
      <c r="K15" s="2" t="s">
        <v>33</v>
      </c>
      <c r="L15" s="2" t="s">
        <v>33</v>
      </c>
      <c r="M15" s="2" t="s">
        <v>33</v>
      </c>
      <c r="N15" s="2" t="s">
        <v>34</v>
      </c>
      <c r="O15" s="2" t="s">
        <v>37</v>
      </c>
      <c r="P15" s="2" t="s">
        <v>33</v>
      </c>
      <c r="Q15" s="2" t="s">
        <v>73</v>
      </c>
      <c r="R15" s="2" t="s">
        <v>49</v>
      </c>
      <c r="S15" s="2" t="s">
        <v>33</v>
      </c>
      <c r="T15" s="2" t="s">
        <v>38</v>
      </c>
      <c r="U15" s="2" t="s">
        <v>33</v>
      </c>
      <c r="V15" s="2" t="s">
        <v>51</v>
      </c>
      <c r="W15" s="2" t="s">
        <v>33</v>
      </c>
      <c r="X15" s="2" t="s">
        <v>33</v>
      </c>
      <c r="Y15" s="3"/>
      <c r="Z15" s="2" t="s">
        <v>41</v>
      </c>
      <c r="AA15" s="2" t="s">
        <v>63</v>
      </c>
      <c r="AB15" s="2" t="s">
        <v>69</v>
      </c>
      <c r="AC15" s="2" t="s">
        <v>55</v>
      </c>
    </row>
    <row r="16" spans="1:29" x14ac:dyDescent="0.3">
      <c r="A16" s="4" t="s">
        <v>29</v>
      </c>
      <c r="B16" s="2" t="s">
        <v>30</v>
      </c>
      <c r="C16" s="2" t="s">
        <v>31</v>
      </c>
      <c r="D16" s="2" t="s">
        <v>57</v>
      </c>
      <c r="E16" s="2" t="s">
        <v>33</v>
      </c>
      <c r="F16" s="2" t="s">
        <v>33</v>
      </c>
      <c r="G16" s="2" t="s">
        <v>34</v>
      </c>
      <c r="H16" s="2" t="s">
        <v>75</v>
      </c>
      <c r="I16" s="2" t="s">
        <v>33</v>
      </c>
      <c r="J16" s="2" t="s">
        <v>33</v>
      </c>
      <c r="K16" s="2" t="s">
        <v>33</v>
      </c>
      <c r="L16" s="2" t="s">
        <v>33</v>
      </c>
      <c r="M16" s="2" t="s">
        <v>34</v>
      </c>
      <c r="N16" s="2" t="s">
        <v>34</v>
      </c>
      <c r="O16" s="2" t="s">
        <v>76</v>
      </c>
      <c r="P16" s="2" t="s">
        <v>33</v>
      </c>
      <c r="Q16" s="2" t="s">
        <v>73</v>
      </c>
      <c r="R16" s="2" t="s">
        <v>68</v>
      </c>
      <c r="S16" s="2" t="s">
        <v>33</v>
      </c>
      <c r="T16" s="2" t="s">
        <v>68</v>
      </c>
      <c r="U16" s="2" t="s">
        <v>33</v>
      </c>
      <c r="V16" s="2" t="s">
        <v>51</v>
      </c>
      <c r="W16" s="2" t="s">
        <v>33</v>
      </c>
      <c r="X16" s="2" t="s">
        <v>33</v>
      </c>
      <c r="Y16" s="3"/>
      <c r="Z16" s="2" t="s">
        <v>41</v>
      </c>
      <c r="AA16" s="2" t="s">
        <v>53</v>
      </c>
      <c r="AB16" s="2" t="s">
        <v>69</v>
      </c>
      <c r="AC16" s="2" t="s">
        <v>55</v>
      </c>
    </row>
    <row r="17" spans="1:29" x14ac:dyDescent="0.3">
      <c r="A17" s="4" t="s">
        <v>29</v>
      </c>
      <c r="B17" s="2" t="s">
        <v>65</v>
      </c>
      <c r="C17" s="2" t="s">
        <v>47</v>
      </c>
      <c r="D17" s="2" t="s">
        <v>32</v>
      </c>
      <c r="E17" s="2" t="s">
        <v>33</v>
      </c>
      <c r="F17" s="2" t="s">
        <v>33</v>
      </c>
      <c r="G17" s="2" t="s">
        <v>33</v>
      </c>
      <c r="H17" s="2" t="s">
        <v>75</v>
      </c>
      <c r="I17" s="2" t="s">
        <v>33</v>
      </c>
      <c r="J17" s="2" t="s">
        <v>33</v>
      </c>
      <c r="K17" s="2" t="s">
        <v>33</v>
      </c>
      <c r="L17" s="2" t="s">
        <v>33</v>
      </c>
      <c r="M17" s="2" t="s">
        <v>33</v>
      </c>
      <c r="N17" s="2" t="s">
        <v>33</v>
      </c>
      <c r="O17" s="2" t="s">
        <v>76</v>
      </c>
      <c r="P17" s="2" t="s">
        <v>33</v>
      </c>
      <c r="Q17" s="2" t="s">
        <v>73</v>
      </c>
      <c r="R17" s="2" t="s">
        <v>68</v>
      </c>
      <c r="S17" s="2" t="s">
        <v>33</v>
      </c>
      <c r="T17" s="2" t="s">
        <v>68</v>
      </c>
      <c r="U17" s="2" t="s">
        <v>33</v>
      </c>
      <c r="V17" s="2" t="s">
        <v>61</v>
      </c>
      <c r="W17" s="2" t="s">
        <v>33</v>
      </c>
      <c r="X17" s="2" t="s">
        <v>33</v>
      </c>
      <c r="Y17" s="3"/>
      <c r="Z17" s="2" t="s">
        <v>41</v>
      </c>
      <c r="AA17" s="2" t="s">
        <v>63</v>
      </c>
      <c r="AB17" s="2" t="s">
        <v>69</v>
      </c>
      <c r="AC17" s="2" t="s">
        <v>55</v>
      </c>
    </row>
    <row r="18" spans="1:29" x14ac:dyDescent="0.3">
      <c r="A18" s="4" t="s">
        <v>29</v>
      </c>
      <c r="B18" s="2" t="s">
        <v>65</v>
      </c>
      <c r="C18" s="2" t="s">
        <v>47</v>
      </c>
      <c r="D18" s="2" t="s">
        <v>32</v>
      </c>
      <c r="E18" s="2" t="s">
        <v>34</v>
      </c>
      <c r="F18" s="2" t="s">
        <v>34</v>
      </c>
      <c r="G18" s="2" t="s">
        <v>34</v>
      </c>
      <c r="H18" s="2" t="s">
        <v>78</v>
      </c>
      <c r="I18" s="2" t="s">
        <v>33</v>
      </c>
      <c r="J18" s="2" t="s">
        <v>33</v>
      </c>
      <c r="K18" s="2" t="s">
        <v>33</v>
      </c>
      <c r="L18" s="2" t="s">
        <v>33</v>
      </c>
      <c r="M18" s="2" t="s">
        <v>33</v>
      </c>
      <c r="N18" s="2" t="s">
        <v>36</v>
      </c>
      <c r="O18" s="2" t="s">
        <v>37</v>
      </c>
      <c r="P18" s="2" t="s">
        <v>33</v>
      </c>
      <c r="Q18" s="2" t="s">
        <v>33</v>
      </c>
      <c r="R18" s="2" t="s">
        <v>39</v>
      </c>
      <c r="S18" s="2" t="s">
        <v>33</v>
      </c>
      <c r="T18" s="2" t="s">
        <v>49</v>
      </c>
      <c r="U18" s="2" t="s">
        <v>34</v>
      </c>
      <c r="V18" s="2" t="s">
        <v>88</v>
      </c>
      <c r="W18" s="2" t="s">
        <v>33</v>
      </c>
      <c r="X18" s="2" t="s">
        <v>33</v>
      </c>
      <c r="Y18" s="3"/>
      <c r="Z18" s="2" t="s">
        <v>41</v>
      </c>
      <c r="AA18" s="2" t="s">
        <v>63</v>
      </c>
      <c r="AB18" s="2" t="s">
        <v>69</v>
      </c>
      <c r="AC18" s="2" t="s">
        <v>55</v>
      </c>
    </row>
    <row r="19" spans="1:29" x14ac:dyDescent="0.3">
      <c r="A19" s="2" t="s">
        <v>29</v>
      </c>
      <c r="B19" s="2" t="s">
        <v>30</v>
      </c>
      <c r="C19" s="2" t="s">
        <v>31</v>
      </c>
      <c r="D19" s="2" t="s">
        <v>32</v>
      </c>
      <c r="E19" s="2" t="s">
        <v>33</v>
      </c>
      <c r="F19" s="2" t="s">
        <v>33</v>
      </c>
      <c r="G19" s="2" t="s">
        <v>33</v>
      </c>
      <c r="H19" s="2" t="s">
        <v>35</v>
      </c>
      <c r="I19" s="2" t="s">
        <v>33</v>
      </c>
      <c r="J19" s="2" t="s">
        <v>33</v>
      </c>
      <c r="K19" s="2" t="s">
        <v>34</v>
      </c>
      <c r="L19" s="2" t="s">
        <v>33</v>
      </c>
      <c r="M19" s="2" t="s">
        <v>33</v>
      </c>
      <c r="N19" s="2" t="s">
        <v>33</v>
      </c>
      <c r="O19" s="2" t="s">
        <v>76</v>
      </c>
      <c r="P19" s="2" t="s">
        <v>33</v>
      </c>
      <c r="Q19" s="2" t="s">
        <v>33</v>
      </c>
      <c r="R19" s="2" t="s">
        <v>50</v>
      </c>
      <c r="S19" s="2" t="s">
        <v>33</v>
      </c>
      <c r="T19" s="2" t="s">
        <v>50</v>
      </c>
      <c r="U19" s="2" t="s">
        <v>34</v>
      </c>
      <c r="V19" s="2" t="s">
        <v>89</v>
      </c>
      <c r="W19" s="2" t="s">
        <v>33</v>
      </c>
      <c r="X19" s="2" t="s">
        <v>33</v>
      </c>
      <c r="Y19" s="2" t="s">
        <v>40</v>
      </c>
      <c r="Z19" s="2" t="s">
        <v>41</v>
      </c>
      <c r="AA19" s="2" t="s">
        <v>42</v>
      </c>
      <c r="AB19" s="2" t="s">
        <v>43</v>
      </c>
      <c r="AC19" s="2" t="s">
        <v>55</v>
      </c>
    </row>
    <row r="20" spans="1:29" x14ac:dyDescent="0.3">
      <c r="A20" s="2" t="s">
        <v>56</v>
      </c>
      <c r="B20" s="2" t="s">
        <v>30</v>
      </c>
      <c r="C20" s="2" t="s">
        <v>31</v>
      </c>
      <c r="D20" s="2" t="s">
        <v>32</v>
      </c>
      <c r="E20" s="2" t="s">
        <v>34</v>
      </c>
      <c r="F20" s="2" t="s">
        <v>34</v>
      </c>
      <c r="G20" s="2" t="s">
        <v>33</v>
      </c>
      <c r="H20" s="2" t="s">
        <v>75</v>
      </c>
      <c r="I20" s="2" t="s">
        <v>33</v>
      </c>
      <c r="J20" s="2" t="s">
        <v>34</v>
      </c>
      <c r="K20" s="2" t="s">
        <v>33</v>
      </c>
      <c r="L20" s="2" t="s">
        <v>34</v>
      </c>
      <c r="M20" s="2" t="s">
        <v>33</v>
      </c>
      <c r="N20" s="2" t="s">
        <v>36</v>
      </c>
      <c r="O20" s="2" t="s">
        <v>37</v>
      </c>
      <c r="P20" s="2" t="s">
        <v>33</v>
      </c>
      <c r="Q20" s="2" t="s">
        <v>73</v>
      </c>
      <c r="R20" s="2" t="s">
        <v>39</v>
      </c>
      <c r="S20" s="2" t="s">
        <v>33</v>
      </c>
      <c r="T20" s="2" t="s">
        <v>38</v>
      </c>
      <c r="U20" s="2" t="s">
        <v>33</v>
      </c>
      <c r="V20" s="2" t="s">
        <v>89</v>
      </c>
      <c r="W20" s="2" t="s">
        <v>33</v>
      </c>
      <c r="X20" s="2" t="s">
        <v>33</v>
      </c>
      <c r="Y20" s="2" t="s">
        <v>90</v>
      </c>
      <c r="Z20" s="2" t="s">
        <v>77</v>
      </c>
      <c r="AA20" s="2" t="s">
        <v>63</v>
      </c>
      <c r="AB20" s="2" t="s">
        <v>69</v>
      </c>
      <c r="AC20" s="2" t="s">
        <v>44</v>
      </c>
    </row>
    <row r="21" spans="1:29" x14ac:dyDescent="0.3">
      <c r="A21" s="2" t="s">
        <v>29</v>
      </c>
      <c r="B21" s="2" t="s">
        <v>65</v>
      </c>
      <c r="C21" s="2" t="s">
        <v>66</v>
      </c>
      <c r="D21" s="2" t="s">
        <v>57</v>
      </c>
      <c r="E21" s="2" t="s">
        <v>34</v>
      </c>
      <c r="F21" s="2" t="s">
        <v>33</v>
      </c>
      <c r="G21" s="2" t="s">
        <v>33</v>
      </c>
      <c r="H21" s="2" t="s">
        <v>35</v>
      </c>
      <c r="I21" s="2" t="s">
        <v>33</v>
      </c>
      <c r="J21" s="2" t="s">
        <v>33</v>
      </c>
      <c r="K21" s="2" t="s">
        <v>33</v>
      </c>
      <c r="L21" s="2" t="s">
        <v>33</v>
      </c>
      <c r="M21" s="2" t="s">
        <v>34</v>
      </c>
      <c r="N21" s="2" t="s">
        <v>33</v>
      </c>
      <c r="O21" s="2" t="s">
        <v>37</v>
      </c>
      <c r="P21" s="2" t="s">
        <v>34</v>
      </c>
      <c r="Q21" s="2" t="s">
        <v>73</v>
      </c>
      <c r="R21" s="3"/>
      <c r="S21" s="2" t="s">
        <v>59</v>
      </c>
      <c r="T21" s="3"/>
      <c r="U21" s="2" t="s">
        <v>60</v>
      </c>
      <c r="V21" s="2" t="s">
        <v>51</v>
      </c>
      <c r="W21" s="2" t="s">
        <v>33</v>
      </c>
      <c r="X21" s="2" t="s">
        <v>33</v>
      </c>
      <c r="Y21" s="2" t="s">
        <v>91</v>
      </c>
      <c r="Z21" s="2" t="s">
        <v>77</v>
      </c>
      <c r="AA21" s="2" t="s">
        <v>72</v>
      </c>
      <c r="AB21" s="2" t="s">
        <v>54</v>
      </c>
      <c r="AC21" s="2" t="s">
        <v>55</v>
      </c>
    </row>
    <row r="22" spans="1:29" x14ac:dyDescent="0.3">
      <c r="A22" s="2" t="s">
        <v>29</v>
      </c>
      <c r="B22" s="2" t="s">
        <v>30</v>
      </c>
      <c r="C22" s="2" t="s">
        <v>31</v>
      </c>
      <c r="D22" s="2" t="s">
        <v>32</v>
      </c>
      <c r="E22" s="2" t="s">
        <v>33</v>
      </c>
      <c r="F22" s="2" t="s">
        <v>34</v>
      </c>
      <c r="G22" s="2" t="s">
        <v>33</v>
      </c>
      <c r="H22" s="2" t="s">
        <v>35</v>
      </c>
      <c r="I22" s="2" t="s">
        <v>33</v>
      </c>
      <c r="J22" s="2" t="s">
        <v>33</v>
      </c>
      <c r="K22" s="2" t="s">
        <v>33</v>
      </c>
      <c r="L22" s="2" t="s">
        <v>33</v>
      </c>
      <c r="M22" s="2" t="s">
        <v>33</v>
      </c>
      <c r="N22" s="2" t="s">
        <v>36</v>
      </c>
      <c r="O22" s="2" t="s">
        <v>37</v>
      </c>
      <c r="P22" s="2" t="s">
        <v>34</v>
      </c>
      <c r="Q22" s="2" t="s">
        <v>73</v>
      </c>
      <c r="R22" s="2" t="s">
        <v>38</v>
      </c>
      <c r="S22" s="2" t="s">
        <v>33</v>
      </c>
      <c r="T22" s="2" t="s">
        <v>39</v>
      </c>
      <c r="U22" s="2" t="s">
        <v>34</v>
      </c>
      <c r="V22" s="2" t="s">
        <v>93</v>
      </c>
      <c r="W22" s="2" t="s">
        <v>33</v>
      </c>
      <c r="X22" s="2" t="s">
        <v>33</v>
      </c>
      <c r="Y22" s="2" t="s">
        <v>40</v>
      </c>
      <c r="Z22" s="2" t="s">
        <v>41</v>
      </c>
      <c r="AA22" s="2" t="s">
        <v>42</v>
      </c>
      <c r="AB22" s="2" t="s">
        <v>43</v>
      </c>
      <c r="AC22" s="2" t="s">
        <v>44</v>
      </c>
    </row>
    <row r="23" spans="1:29" x14ac:dyDescent="0.3">
      <c r="A23" s="2" t="s">
        <v>45</v>
      </c>
      <c r="B23" s="2" t="s">
        <v>46</v>
      </c>
      <c r="C23" s="2" t="s">
        <v>47</v>
      </c>
      <c r="D23" s="2" t="s">
        <v>45</v>
      </c>
      <c r="E23" s="2" t="s">
        <v>33</v>
      </c>
      <c r="F23" s="2" t="s">
        <v>34</v>
      </c>
      <c r="G23" s="2" t="s">
        <v>33</v>
      </c>
      <c r="H23" s="2" t="s">
        <v>35</v>
      </c>
      <c r="I23" s="2" t="s">
        <v>34</v>
      </c>
      <c r="J23" s="2" t="s">
        <v>34</v>
      </c>
      <c r="K23" s="2" t="s">
        <v>34</v>
      </c>
      <c r="L23" s="2" t="s">
        <v>33</v>
      </c>
      <c r="M23" s="2" t="s">
        <v>34</v>
      </c>
      <c r="N23" s="2" t="s">
        <v>34</v>
      </c>
      <c r="O23" s="2" t="s">
        <v>37</v>
      </c>
      <c r="P23" s="2" t="s">
        <v>48</v>
      </c>
      <c r="Q23" s="2" t="s">
        <v>33</v>
      </c>
      <c r="R23" s="2" t="s">
        <v>49</v>
      </c>
      <c r="S23" s="2" t="s">
        <v>33</v>
      </c>
      <c r="T23" s="2" t="s">
        <v>50</v>
      </c>
      <c r="U23" s="2" t="s">
        <v>33</v>
      </c>
      <c r="V23" s="2" t="s">
        <v>51</v>
      </c>
      <c r="W23" s="2" t="s">
        <v>33</v>
      </c>
      <c r="X23" s="2" t="s">
        <v>34</v>
      </c>
      <c r="Y23" s="2" t="s">
        <v>52</v>
      </c>
      <c r="Z23" s="2" t="s">
        <v>41</v>
      </c>
      <c r="AA23" s="2" t="s">
        <v>53</v>
      </c>
      <c r="AB23" s="2" t="s">
        <v>54</v>
      </c>
      <c r="AC23" s="2" t="s">
        <v>55</v>
      </c>
    </row>
    <row r="24" spans="1:29" x14ac:dyDescent="0.3">
      <c r="A24" s="2" t="s">
        <v>56</v>
      </c>
      <c r="B24" s="2" t="s">
        <v>30</v>
      </c>
      <c r="C24" s="2" t="s">
        <v>47</v>
      </c>
      <c r="D24" s="2" t="s">
        <v>57</v>
      </c>
      <c r="E24" s="2" t="s">
        <v>33</v>
      </c>
      <c r="F24" s="2" t="s">
        <v>33</v>
      </c>
      <c r="G24" s="2" t="s">
        <v>34</v>
      </c>
      <c r="H24" s="2" t="s">
        <v>35</v>
      </c>
      <c r="I24" s="2" t="s">
        <v>33</v>
      </c>
      <c r="J24" s="2" t="s">
        <v>33</v>
      </c>
      <c r="K24" s="2" t="s">
        <v>33</v>
      </c>
      <c r="L24" s="2" t="s">
        <v>33</v>
      </c>
      <c r="M24" s="2" t="s">
        <v>33</v>
      </c>
      <c r="N24" s="2" t="s">
        <v>36</v>
      </c>
      <c r="O24" s="7" t="s">
        <v>34</v>
      </c>
      <c r="P24" s="2" t="s">
        <v>34</v>
      </c>
      <c r="Q24" s="2" t="s">
        <v>33</v>
      </c>
      <c r="R24" s="2" t="s">
        <v>58</v>
      </c>
      <c r="S24" s="2" t="s">
        <v>59</v>
      </c>
      <c r="T24" s="2" t="s">
        <v>49</v>
      </c>
      <c r="U24" s="2" t="s">
        <v>60</v>
      </c>
      <c r="V24" s="2" t="s">
        <v>61</v>
      </c>
      <c r="W24" s="2" t="s">
        <v>34</v>
      </c>
      <c r="X24" s="2" t="s">
        <v>33</v>
      </c>
      <c r="Y24" s="2" t="s">
        <v>62</v>
      </c>
      <c r="Z24" s="2" t="s">
        <v>41</v>
      </c>
      <c r="AA24" s="2" t="s">
        <v>63</v>
      </c>
      <c r="AB24" s="2" t="s">
        <v>64</v>
      </c>
      <c r="AC24" s="2" t="s">
        <v>55</v>
      </c>
    </row>
    <row r="25" spans="1:29" x14ac:dyDescent="0.3">
      <c r="A25" s="2" t="s">
        <v>29</v>
      </c>
      <c r="B25" s="2" t="s">
        <v>65</v>
      </c>
      <c r="C25" s="2" t="s">
        <v>66</v>
      </c>
      <c r="D25" s="2" t="s">
        <v>32</v>
      </c>
      <c r="E25" s="2" t="s">
        <v>33</v>
      </c>
      <c r="F25" s="2" t="s">
        <v>34</v>
      </c>
      <c r="G25" s="2" t="s">
        <v>34</v>
      </c>
      <c r="H25" s="2" t="s">
        <v>67</v>
      </c>
      <c r="I25" s="2" t="s">
        <v>33</v>
      </c>
      <c r="J25" s="2" t="s">
        <v>33</v>
      </c>
      <c r="K25" s="2" t="s">
        <v>34</v>
      </c>
      <c r="L25" s="2" t="s">
        <v>34</v>
      </c>
      <c r="M25" s="2" t="s">
        <v>33</v>
      </c>
      <c r="N25" s="2" t="s">
        <v>33</v>
      </c>
      <c r="O25" s="7" t="s">
        <v>34</v>
      </c>
      <c r="P25" s="2" t="s">
        <v>34</v>
      </c>
      <c r="Q25" s="2" t="s">
        <v>33</v>
      </c>
      <c r="R25" s="2" t="s">
        <v>39</v>
      </c>
      <c r="S25" s="2" t="s">
        <v>33</v>
      </c>
      <c r="T25" s="2" t="s">
        <v>68</v>
      </c>
      <c r="U25" s="2" t="s">
        <v>33</v>
      </c>
      <c r="V25" s="2" t="s">
        <v>51</v>
      </c>
      <c r="W25" s="2" t="s">
        <v>33</v>
      </c>
      <c r="X25" s="2" t="s">
        <v>33</v>
      </c>
      <c r="Y25" s="3"/>
      <c r="Z25" s="2" t="s">
        <v>41</v>
      </c>
      <c r="AA25" s="2" t="s">
        <v>63</v>
      </c>
      <c r="AB25" s="2" t="s">
        <v>69</v>
      </c>
      <c r="AC25" s="2" t="s">
        <v>70</v>
      </c>
    </row>
    <row r="26" spans="1:29" x14ac:dyDescent="0.3">
      <c r="A26" s="2" t="s">
        <v>71</v>
      </c>
      <c r="B26" s="2" t="s">
        <v>46</v>
      </c>
      <c r="C26" s="2" t="s">
        <v>31</v>
      </c>
      <c r="D26" s="2" t="s">
        <v>57</v>
      </c>
      <c r="E26" s="2" t="s">
        <v>34</v>
      </c>
      <c r="F26" s="2" t="s">
        <v>33</v>
      </c>
      <c r="G26" s="2" t="s">
        <v>34</v>
      </c>
      <c r="H26" s="2" t="s">
        <v>35</v>
      </c>
      <c r="I26" s="2" t="s">
        <v>33</v>
      </c>
      <c r="J26" s="2" t="s">
        <v>33</v>
      </c>
      <c r="K26" s="2" t="s">
        <v>33</v>
      </c>
      <c r="L26" s="2" t="s">
        <v>34</v>
      </c>
      <c r="M26" s="2" t="s">
        <v>34</v>
      </c>
      <c r="N26" s="2" t="s">
        <v>34</v>
      </c>
      <c r="O26" s="2" t="s">
        <v>37</v>
      </c>
      <c r="P26" s="2" t="s">
        <v>48</v>
      </c>
      <c r="Q26" s="2" t="s">
        <v>33</v>
      </c>
      <c r="R26" s="2" t="s">
        <v>58</v>
      </c>
      <c r="S26" s="2" t="s">
        <v>33</v>
      </c>
      <c r="T26" s="2" t="s">
        <v>50</v>
      </c>
      <c r="U26" s="2" t="s">
        <v>33</v>
      </c>
      <c r="V26" s="2" t="s">
        <v>51</v>
      </c>
      <c r="W26" s="2" t="s">
        <v>33</v>
      </c>
      <c r="X26" s="2" t="s">
        <v>33</v>
      </c>
      <c r="Y26" s="3"/>
      <c r="Z26" s="2" t="s">
        <v>41</v>
      </c>
      <c r="AA26" s="2" t="s">
        <v>72</v>
      </c>
      <c r="AB26" s="2" t="s">
        <v>43</v>
      </c>
      <c r="AC26" s="2" t="s">
        <v>44</v>
      </c>
    </row>
    <row r="27" spans="1:29" x14ac:dyDescent="0.3">
      <c r="A27" s="2" t="s">
        <v>29</v>
      </c>
      <c r="B27" s="2" t="s">
        <v>46</v>
      </c>
      <c r="C27" s="2" t="s">
        <v>47</v>
      </c>
      <c r="D27" s="2" t="s">
        <v>45</v>
      </c>
      <c r="E27" s="2" t="s">
        <v>33</v>
      </c>
      <c r="F27" s="2" t="s">
        <v>33</v>
      </c>
      <c r="G27" s="2" t="s">
        <v>33</v>
      </c>
      <c r="H27" s="2" t="s">
        <v>35</v>
      </c>
      <c r="I27" s="2" t="s">
        <v>33</v>
      </c>
      <c r="J27" s="2" t="s">
        <v>33</v>
      </c>
      <c r="K27" s="2" t="s">
        <v>34</v>
      </c>
      <c r="L27" s="2" t="s">
        <v>34</v>
      </c>
      <c r="M27" s="2" t="s">
        <v>34</v>
      </c>
      <c r="N27" s="2" t="s">
        <v>33</v>
      </c>
      <c r="O27" s="2" t="s">
        <v>37</v>
      </c>
      <c r="P27" s="2" t="s">
        <v>34</v>
      </c>
      <c r="Q27" s="2" t="s">
        <v>73</v>
      </c>
      <c r="R27" s="2" t="s">
        <v>50</v>
      </c>
      <c r="S27" s="2" t="s">
        <v>59</v>
      </c>
      <c r="T27" s="3"/>
      <c r="U27" s="2" t="s">
        <v>33</v>
      </c>
      <c r="V27" s="2" t="s">
        <v>61</v>
      </c>
      <c r="W27" s="2" t="s">
        <v>33</v>
      </c>
      <c r="X27" s="2" t="s">
        <v>33</v>
      </c>
      <c r="Y27" s="2" t="s">
        <v>74</v>
      </c>
      <c r="Z27" s="2" t="s">
        <v>41</v>
      </c>
      <c r="AA27" s="2" t="s">
        <v>63</v>
      </c>
      <c r="AB27" s="2" t="s">
        <v>54</v>
      </c>
      <c r="AC27" s="2" t="s">
        <v>55</v>
      </c>
    </row>
    <row r="28" spans="1:29" x14ac:dyDescent="0.3">
      <c r="A28" s="2" t="s">
        <v>71</v>
      </c>
      <c r="B28" s="2" t="s">
        <v>30</v>
      </c>
      <c r="C28" s="2" t="s">
        <v>47</v>
      </c>
      <c r="D28" s="2" t="s">
        <v>45</v>
      </c>
      <c r="E28" s="2" t="s">
        <v>34</v>
      </c>
      <c r="F28" s="2" t="s">
        <v>33</v>
      </c>
      <c r="G28" s="2" t="s">
        <v>33</v>
      </c>
      <c r="H28" s="2" t="s">
        <v>75</v>
      </c>
      <c r="I28" s="2" t="s">
        <v>33</v>
      </c>
      <c r="J28" s="2" t="s">
        <v>33</v>
      </c>
      <c r="K28" s="2" t="s">
        <v>33</v>
      </c>
      <c r="L28" s="2" t="s">
        <v>34</v>
      </c>
      <c r="M28" s="2" t="s">
        <v>34</v>
      </c>
      <c r="N28" s="2" t="s">
        <v>33</v>
      </c>
      <c r="O28" s="2" t="s">
        <v>76</v>
      </c>
      <c r="P28" s="2" t="s">
        <v>33</v>
      </c>
      <c r="Q28" s="2" t="s">
        <v>33</v>
      </c>
      <c r="R28" s="2" t="s">
        <v>50</v>
      </c>
      <c r="S28" s="2" t="s">
        <v>59</v>
      </c>
      <c r="T28" s="2" t="s">
        <v>39</v>
      </c>
      <c r="U28" s="2" t="s">
        <v>34</v>
      </c>
      <c r="V28" s="2" t="s">
        <v>51</v>
      </c>
      <c r="W28" s="2" t="s">
        <v>34</v>
      </c>
      <c r="X28" s="2" t="s">
        <v>34</v>
      </c>
      <c r="Y28" s="3"/>
      <c r="Z28" s="2" t="s">
        <v>77</v>
      </c>
      <c r="AA28" s="2" t="s">
        <v>72</v>
      </c>
      <c r="AB28" s="2" t="s">
        <v>69</v>
      </c>
      <c r="AC28" s="2" t="s">
        <v>44</v>
      </c>
    </row>
    <row r="29" spans="1:29" x14ac:dyDescent="0.3">
      <c r="A29" s="2" t="s">
        <v>29</v>
      </c>
      <c r="B29" s="2" t="s">
        <v>46</v>
      </c>
      <c r="C29" s="2" t="s">
        <v>47</v>
      </c>
      <c r="D29" s="2" t="s">
        <v>57</v>
      </c>
      <c r="E29" s="2" t="s">
        <v>33</v>
      </c>
      <c r="F29" s="2" t="s">
        <v>33</v>
      </c>
      <c r="G29" s="2" t="s">
        <v>34</v>
      </c>
      <c r="H29" s="2" t="s">
        <v>78</v>
      </c>
      <c r="I29" s="2" t="s">
        <v>33</v>
      </c>
      <c r="J29" s="2" t="s">
        <v>33</v>
      </c>
      <c r="K29" s="2" t="s">
        <v>34</v>
      </c>
      <c r="L29" s="2" t="s">
        <v>34</v>
      </c>
      <c r="M29" s="2" t="s">
        <v>34</v>
      </c>
      <c r="N29" s="2" t="s">
        <v>36</v>
      </c>
      <c r="O29" s="2" t="s">
        <v>37</v>
      </c>
      <c r="P29" s="2" t="s">
        <v>34</v>
      </c>
      <c r="Q29" s="2" t="s">
        <v>33</v>
      </c>
      <c r="R29" s="2" t="s">
        <v>49</v>
      </c>
      <c r="S29" s="2" t="s">
        <v>33</v>
      </c>
      <c r="T29" s="2" t="s">
        <v>38</v>
      </c>
      <c r="U29" s="2" t="s">
        <v>34</v>
      </c>
      <c r="V29" s="2" t="s">
        <v>89</v>
      </c>
      <c r="W29" s="2" t="s">
        <v>33</v>
      </c>
      <c r="X29" s="2" t="s">
        <v>34</v>
      </c>
      <c r="Y29" s="2" t="s">
        <v>79</v>
      </c>
      <c r="Z29" s="2" t="s">
        <v>41</v>
      </c>
      <c r="AA29" s="2" t="s">
        <v>42</v>
      </c>
      <c r="AB29" s="2" t="s">
        <v>64</v>
      </c>
      <c r="AC29" s="2" t="s">
        <v>55</v>
      </c>
    </row>
    <row r="30" spans="1:29" x14ac:dyDescent="0.3">
      <c r="A30" s="2" t="s">
        <v>45</v>
      </c>
      <c r="B30" s="2" t="s">
        <v>80</v>
      </c>
      <c r="C30" s="2" t="s">
        <v>66</v>
      </c>
      <c r="D30" s="2" t="s">
        <v>32</v>
      </c>
      <c r="E30" s="2" t="s">
        <v>34</v>
      </c>
      <c r="F30" s="2" t="s">
        <v>34</v>
      </c>
      <c r="G30" s="2" t="s">
        <v>33</v>
      </c>
      <c r="H30" s="2" t="s">
        <v>35</v>
      </c>
      <c r="I30" s="2" t="s">
        <v>34</v>
      </c>
      <c r="J30" s="2" t="s">
        <v>33</v>
      </c>
      <c r="K30" s="2" t="s">
        <v>33</v>
      </c>
      <c r="L30" s="2" t="s">
        <v>33</v>
      </c>
      <c r="M30" s="2" t="s">
        <v>34</v>
      </c>
      <c r="N30" s="2" t="s">
        <v>36</v>
      </c>
      <c r="O30" s="7" t="s">
        <v>34</v>
      </c>
      <c r="P30" s="2" t="s">
        <v>48</v>
      </c>
      <c r="Q30" s="2" t="s">
        <v>33</v>
      </c>
      <c r="R30" s="2" t="s">
        <v>50</v>
      </c>
      <c r="S30" s="2" t="s">
        <v>33</v>
      </c>
      <c r="T30" s="2" t="s">
        <v>81</v>
      </c>
      <c r="U30" s="2" t="s">
        <v>34</v>
      </c>
      <c r="V30" s="2" t="s">
        <v>93</v>
      </c>
      <c r="W30" s="2" t="s">
        <v>34</v>
      </c>
      <c r="X30" s="2" t="s">
        <v>33</v>
      </c>
      <c r="Y30" s="2" t="s">
        <v>82</v>
      </c>
      <c r="Z30" s="2" t="s">
        <v>41</v>
      </c>
      <c r="AA30" s="2" t="s">
        <v>42</v>
      </c>
      <c r="AB30" s="2" t="s">
        <v>69</v>
      </c>
      <c r="AC30" s="2" t="s">
        <v>83</v>
      </c>
    </row>
    <row r="31" spans="1:29" x14ac:dyDescent="0.3">
      <c r="A31" s="4" t="s">
        <v>29</v>
      </c>
      <c r="B31" s="2" t="s">
        <v>65</v>
      </c>
      <c r="C31" s="2" t="s">
        <v>66</v>
      </c>
      <c r="D31" s="2" t="s">
        <v>57</v>
      </c>
      <c r="E31" s="2" t="s">
        <v>34</v>
      </c>
      <c r="F31" s="2" t="s">
        <v>34</v>
      </c>
      <c r="G31" s="2" t="s">
        <v>33</v>
      </c>
      <c r="H31" s="2" t="s">
        <v>75</v>
      </c>
      <c r="I31" s="2" t="s">
        <v>33</v>
      </c>
      <c r="J31" s="2" t="s">
        <v>33</v>
      </c>
      <c r="K31" s="2" t="s">
        <v>34</v>
      </c>
      <c r="L31" s="2" t="s">
        <v>34</v>
      </c>
      <c r="M31" s="2" t="s">
        <v>33</v>
      </c>
      <c r="N31" s="2" t="s">
        <v>36</v>
      </c>
      <c r="O31" s="2" t="s">
        <v>76</v>
      </c>
      <c r="P31" s="2" t="s">
        <v>48</v>
      </c>
      <c r="Q31" s="2" t="s">
        <v>33</v>
      </c>
      <c r="R31" s="2" t="s">
        <v>39</v>
      </c>
      <c r="S31" s="2" t="s">
        <v>33</v>
      </c>
      <c r="T31" s="2" t="s">
        <v>50</v>
      </c>
      <c r="U31" s="2" t="s">
        <v>33</v>
      </c>
      <c r="V31" s="2" t="s">
        <v>51</v>
      </c>
      <c r="W31" s="2" t="s">
        <v>33</v>
      </c>
      <c r="X31" s="2" t="s">
        <v>33</v>
      </c>
      <c r="Y31" s="3"/>
      <c r="Z31" s="2" t="s">
        <v>41</v>
      </c>
      <c r="AA31" s="2" t="s">
        <v>42</v>
      </c>
      <c r="AB31" s="2" t="s">
        <v>43</v>
      </c>
      <c r="AC31" s="2" t="s">
        <v>55</v>
      </c>
    </row>
    <row r="32" spans="1:29" x14ac:dyDescent="0.3">
      <c r="A32" s="4" t="s">
        <v>29</v>
      </c>
      <c r="B32" s="2" t="s">
        <v>84</v>
      </c>
      <c r="C32" s="2" t="s">
        <v>66</v>
      </c>
      <c r="D32" s="2" t="s">
        <v>32</v>
      </c>
      <c r="E32" s="2" t="s">
        <v>33</v>
      </c>
      <c r="F32" s="2" t="s">
        <v>33</v>
      </c>
      <c r="G32" s="2" t="s">
        <v>33</v>
      </c>
      <c r="H32" s="2" t="s">
        <v>75</v>
      </c>
      <c r="I32" s="2" t="s">
        <v>33</v>
      </c>
      <c r="J32" s="2" t="s">
        <v>34</v>
      </c>
      <c r="K32" s="2" t="s">
        <v>33</v>
      </c>
      <c r="L32" s="2" t="s">
        <v>34</v>
      </c>
      <c r="M32" s="2" t="s">
        <v>33</v>
      </c>
      <c r="N32" s="2" t="s">
        <v>33</v>
      </c>
      <c r="O32" s="2" t="s">
        <v>76</v>
      </c>
      <c r="P32" s="2" t="s">
        <v>33</v>
      </c>
      <c r="Q32" s="2" t="s">
        <v>73</v>
      </c>
      <c r="R32" s="2" t="s">
        <v>38</v>
      </c>
      <c r="S32" s="2" t="s">
        <v>33</v>
      </c>
      <c r="T32" s="2" t="s">
        <v>38</v>
      </c>
      <c r="U32" s="2" t="s">
        <v>33</v>
      </c>
      <c r="V32" s="2" t="s">
        <v>51</v>
      </c>
      <c r="W32" s="2" t="s">
        <v>33</v>
      </c>
      <c r="X32" s="2" t="s">
        <v>33</v>
      </c>
      <c r="Y32" s="2" t="s">
        <v>85</v>
      </c>
      <c r="Z32" s="2" t="s">
        <v>41</v>
      </c>
      <c r="AA32" s="2" t="s">
        <v>42</v>
      </c>
      <c r="AB32" s="2" t="s">
        <v>43</v>
      </c>
      <c r="AC32" s="2" t="s">
        <v>55</v>
      </c>
    </row>
    <row r="33" spans="1:29" x14ac:dyDescent="0.3">
      <c r="A33" s="4" t="s">
        <v>29</v>
      </c>
      <c r="B33" s="2" t="s">
        <v>65</v>
      </c>
      <c r="C33" s="2" t="s">
        <v>47</v>
      </c>
      <c r="D33" s="2" t="s">
        <v>45</v>
      </c>
      <c r="E33" s="2" t="s">
        <v>34</v>
      </c>
      <c r="F33" s="2" t="s">
        <v>34</v>
      </c>
      <c r="G33" s="2" t="s">
        <v>34</v>
      </c>
      <c r="H33" s="2" t="s">
        <v>35</v>
      </c>
      <c r="I33" s="2" t="s">
        <v>33</v>
      </c>
      <c r="J33" s="2" t="s">
        <v>33</v>
      </c>
      <c r="K33" s="2" t="s">
        <v>34</v>
      </c>
      <c r="L33" s="2" t="s">
        <v>34</v>
      </c>
      <c r="M33" s="2" t="s">
        <v>33</v>
      </c>
      <c r="N33" s="2" t="s">
        <v>34</v>
      </c>
      <c r="O33" s="2" t="s">
        <v>37</v>
      </c>
      <c r="P33" s="2" t="s">
        <v>33</v>
      </c>
      <c r="Q33" s="2" t="s">
        <v>73</v>
      </c>
      <c r="R33" s="2" t="s">
        <v>50</v>
      </c>
      <c r="S33" s="2" t="s">
        <v>59</v>
      </c>
      <c r="T33" s="3"/>
      <c r="U33" s="2" t="s">
        <v>33</v>
      </c>
      <c r="V33" s="2" t="s">
        <v>51</v>
      </c>
      <c r="W33" s="2" t="s">
        <v>33</v>
      </c>
      <c r="X33" s="2" t="s">
        <v>34</v>
      </c>
      <c r="Y33" s="2" t="s">
        <v>86</v>
      </c>
      <c r="Z33" s="2" t="s">
        <v>41</v>
      </c>
      <c r="AA33" s="2" t="s">
        <v>42</v>
      </c>
      <c r="AB33" s="2" t="s">
        <v>43</v>
      </c>
      <c r="AC33" s="2" t="s">
        <v>55</v>
      </c>
    </row>
    <row r="34" spans="1:29" x14ac:dyDescent="0.3">
      <c r="A34" s="4" t="s">
        <v>29</v>
      </c>
      <c r="B34" s="2" t="s">
        <v>30</v>
      </c>
      <c r="C34" s="2" t="s">
        <v>47</v>
      </c>
      <c r="D34" s="2" t="s">
        <v>45</v>
      </c>
      <c r="E34" s="2" t="s">
        <v>33</v>
      </c>
      <c r="F34" s="2" t="s">
        <v>33</v>
      </c>
      <c r="G34" s="2" t="s">
        <v>33</v>
      </c>
      <c r="H34" s="2" t="s">
        <v>78</v>
      </c>
      <c r="I34" s="2" t="s">
        <v>33</v>
      </c>
      <c r="J34" s="2" t="s">
        <v>33</v>
      </c>
      <c r="K34" s="2" t="s">
        <v>33</v>
      </c>
      <c r="L34" s="2" t="s">
        <v>33</v>
      </c>
      <c r="M34" s="2" t="s">
        <v>33</v>
      </c>
      <c r="N34" s="2" t="s">
        <v>34</v>
      </c>
      <c r="O34" s="2" t="s">
        <v>37</v>
      </c>
      <c r="P34" s="2" t="s">
        <v>34</v>
      </c>
      <c r="Q34" s="2" t="s">
        <v>73</v>
      </c>
      <c r="R34" s="2" t="s">
        <v>49</v>
      </c>
      <c r="S34" s="2" t="s">
        <v>59</v>
      </c>
      <c r="T34" s="3"/>
      <c r="U34" s="2" t="s">
        <v>33</v>
      </c>
      <c r="V34" s="2" t="s">
        <v>89</v>
      </c>
      <c r="W34" s="2" t="s">
        <v>33</v>
      </c>
      <c r="X34" s="2" t="s">
        <v>33</v>
      </c>
      <c r="Y34" s="2" t="s">
        <v>87</v>
      </c>
      <c r="Z34" s="2" t="s">
        <v>41</v>
      </c>
      <c r="AA34" s="2" t="s">
        <v>72</v>
      </c>
      <c r="AB34" s="2" t="s">
        <v>69</v>
      </c>
      <c r="AC34" s="2" t="s">
        <v>55</v>
      </c>
    </row>
    <row r="35" spans="1:29" x14ac:dyDescent="0.3">
      <c r="A35" s="4" t="s">
        <v>29</v>
      </c>
      <c r="B35" s="2" t="s">
        <v>30</v>
      </c>
      <c r="C35" s="2" t="s">
        <v>47</v>
      </c>
      <c r="D35" s="2" t="s">
        <v>57</v>
      </c>
      <c r="E35" s="2" t="s">
        <v>34</v>
      </c>
      <c r="F35" s="2" t="s">
        <v>33</v>
      </c>
      <c r="G35" s="2" t="s">
        <v>33</v>
      </c>
      <c r="H35" s="2" t="s">
        <v>78</v>
      </c>
      <c r="I35" s="2" t="s">
        <v>33</v>
      </c>
      <c r="J35" s="2" t="s">
        <v>33</v>
      </c>
      <c r="K35" s="2" t="s">
        <v>33</v>
      </c>
      <c r="L35" s="2" t="s">
        <v>33</v>
      </c>
      <c r="M35" s="2" t="s">
        <v>33</v>
      </c>
      <c r="N35" s="2" t="s">
        <v>34</v>
      </c>
      <c r="O35" s="2" t="s">
        <v>37</v>
      </c>
      <c r="P35" s="2" t="s">
        <v>33</v>
      </c>
      <c r="Q35" s="2" t="s">
        <v>73</v>
      </c>
      <c r="R35" s="2" t="s">
        <v>49</v>
      </c>
      <c r="S35" s="2" t="s">
        <v>33</v>
      </c>
      <c r="T35" s="2" t="s">
        <v>38</v>
      </c>
      <c r="U35" s="2" t="s">
        <v>33</v>
      </c>
      <c r="V35" s="2" t="s">
        <v>51</v>
      </c>
      <c r="W35" s="2" t="s">
        <v>33</v>
      </c>
      <c r="X35" s="2" t="s">
        <v>33</v>
      </c>
      <c r="Y35" s="3"/>
      <c r="Z35" s="2" t="s">
        <v>41</v>
      </c>
      <c r="AA35" s="2" t="s">
        <v>63</v>
      </c>
      <c r="AB35" s="2" t="s">
        <v>69</v>
      </c>
      <c r="AC35" s="2" t="s">
        <v>55</v>
      </c>
    </row>
    <row r="36" spans="1:29" x14ac:dyDescent="0.3">
      <c r="A36" s="4" t="s">
        <v>29</v>
      </c>
      <c r="B36" s="2" t="s">
        <v>30</v>
      </c>
      <c r="C36" s="2" t="s">
        <v>31</v>
      </c>
      <c r="D36" s="2" t="s">
        <v>57</v>
      </c>
      <c r="E36" s="2" t="s">
        <v>33</v>
      </c>
      <c r="F36" s="2" t="s">
        <v>33</v>
      </c>
      <c r="G36" s="2" t="s">
        <v>34</v>
      </c>
      <c r="H36" s="2" t="s">
        <v>75</v>
      </c>
      <c r="I36" s="2" t="s">
        <v>33</v>
      </c>
      <c r="J36" s="2" t="s">
        <v>33</v>
      </c>
      <c r="K36" s="2" t="s">
        <v>33</v>
      </c>
      <c r="L36" s="2" t="s">
        <v>33</v>
      </c>
      <c r="M36" s="2" t="s">
        <v>34</v>
      </c>
      <c r="N36" s="2" t="s">
        <v>34</v>
      </c>
      <c r="O36" s="2" t="s">
        <v>76</v>
      </c>
      <c r="P36" s="2" t="s">
        <v>33</v>
      </c>
      <c r="Q36" s="2" t="s">
        <v>73</v>
      </c>
      <c r="R36" s="2" t="s">
        <v>68</v>
      </c>
      <c r="S36" s="2" t="s">
        <v>33</v>
      </c>
      <c r="T36" s="2" t="s">
        <v>68</v>
      </c>
      <c r="U36" s="2" t="s">
        <v>33</v>
      </c>
      <c r="V36" s="2" t="s">
        <v>51</v>
      </c>
      <c r="W36" s="2" t="s">
        <v>33</v>
      </c>
      <c r="X36" s="2" t="s">
        <v>33</v>
      </c>
      <c r="Y36" s="3"/>
      <c r="Z36" s="2" t="s">
        <v>41</v>
      </c>
      <c r="AA36" s="2" t="s">
        <v>53</v>
      </c>
      <c r="AB36" s="2" t="s">
        <v>69</v>
      </c>
      <c r="AC36" s="2" t="s">
        <v>55</v>
      </c>
    </row>
    <row r="37" spans="1:29" x14ac:dyDescent="0.3">
      <c r="A37" s="4" t="s">
        <v>29</v>
      </c>
      <c r="B37" s="2" t="s">
        <v>65</v>
      </c>
      <c r="C37" s="2" t="s">
        <v>47</v>
      </c>
      <c r="D37" s="2" t="s">
        <v>32</v>
      </c>
      <c r="E37" s="2" t="s">
        <v>33</v>
      </c>
      <c r="F37" s="2" t="s">
        <v>33</v>
      </c>
      <c r="G37" s="2" t="s">
        <v>33</v>
      </c>
      <c r="H37" s="2" t="s">
        <v>75</v>
      </c>
      <c r="I37" s="2" t="s">
        <v>33</v>
      </c>
      <c r="J37" s="2" t="s">
        <v>33</v>
      </c>
      <c r="K37" s="2" t="s">
        <v>33</v>
      </c>
      <c r="L37" s="2" t="s">
        <v>33</v>
      </c>
      <c r="M37" s="2" t="s">
        <v>33</v>
      </c>
      <c r="N37" s="2" t="s">
        <v>33</v>
      </c>
      <c r="O37" s="2" t="s">
        <v>76</v>
      </c>
      <c r="P37" s="2" t="s">
        <v>33</v>
      </c>
      <c r="Q37" s="2" t="s">
        <v>73</v>
      </c>
      <c r="R37" s="2" t="s">
        <v>68</v>
      </c>
      <c r="S37" s="2" t="s">
        <v>33</v>
      </c>
      <c r="T37" s="2" t="s">
        <v>68</v>
      </c>
      <c r="U37" s="2" t="s">
        <v>33</v>
      </c>
      <c r="V37" s="2" t="s">
        <v>61</v>
      </c>
      <c r="W37" s="2" t="s">
        <v>33</v>
      </c>
      <c r="X37" s="2" t="s">
        <v>33</v>
      </c>
      <c r="Y37" s="3"/>
      <c r="Z37" s="2" t="s">
        <v>41</v>
      </c>
      <c r="AA37" s="2" t="s">
        <v>63</v>
      </c>
      <c r="AB37" s="2" t="s">
        <v>69</v>
      </c>
      <c r="AC37" s="2" t="s">
        <v>55</v>
      </c>
    </row>
    <row r="38" spans="1:29" x14ac:dyDescent="0.3">
      <c r="A38" s="4" t="s">
        <v>29</v>
      </c>
      <c r="B38" s="2" t="s">
        <v>65</v>
      </c>
      <c r="C38" s="2" t="s">
        <v>47</v>
      </c>
      <c r="D38" s="2" t="s">
        <v>32</v>
      </c>
      <c r="E38" s="2" t="s">
        <v>34</v>
      </c>
      <c r="F38" s="2" t="s">
        <v>34</v>
      </c>
      <c r="G38" s="2" t="s">
        <v>34</v>
      </c>
      <c r="H38" s="2" t="s">
        <v>78</v>
      </c>
      <c r="I38" s="2" t="s">
        <v>33</v>
      </c>
      <c r="J38" s="2" t="s">
        <v>33</v>
      </c>
      <c r="K38" s="2" t="s">
        <v>33</v>
      </c>
      <c r="L38" s="2" t="s">
        <v>33</v>
      </c>
      <c r="M38" s="2" t="s">
        <v>33</v>
      </c>
      <c r="N38" s="2" t="s">
        <v>36</v>
      </c>
      <c r="O38" s="2" t="s">
        <v>37</v>
      </c>
      <c r="P38" s="2" t="s">
        <v>33</v>
      </c>
      <c r="Q38" s="2" t="s">
        <v>33</v>
      </c>
      <c r="R38" s="2" t="s">
        <v>39</v>
      </c>
      <c r="S38" s="2" t="s">
        <v>33</v>
      </c>
      <c r="T38" s="2" t="s">
        <v>49</v>
      </c>
      <c r="U38" s="2" t="s">
        <v>34</v>
      </c>
      <c r="V38" s="2" t="s">
        <v>88</v>
      </c>
      <c r="W38" s="2" t="s">
        <v>33</v>
      </c>
      <c r="X38" s="2" t="s">
        <v>33</v>
      </c>
      <c r="Y38" s="3"/>
      <c r="Z38" s="2" t="s">
        <v>41</v>
      </c>
      <c r="AA38" s="2" t="s">
        <v>63</v>
      </c>
      <c r="AB38" s="2" t="s">
        <v>69</v>
      </c>
      <c r="AC38" s="2" t="s">
        <v>55</v>
      </c>
    </row>
    <row r="39" spans="1:29" x14ac:dyDescent="0.3">
      <c r="A39" s="2" t="s">
        <v>29</v>
      </c>
      <c r="B39" s="2" t="s">
        <v>30</v>
      </c>
      <c r="C39" s="2" t="s">
        <v>31</v>
      </c>
      <c r="D39" s="2" t="s">
        <v>32</v>
      </c>
      <c r="E39" s="2" t="s">
        <v>33</v>
      </c>
      <c r="F39" s="2" t="s">
        <v>33</v>
      </c>
      <c r="G39" s="2" t="s">
        <v>33</v>
      </c>
      <c r="H39" s="2" t="s">
        <v>35</v>
      </c>
      <c r="I39" s="2" t="s">
        <v>33</v>
      </c>
      <c r="J39" s="2" t="s">
        <v>33</v>
      </c>
      <c r="K39" s="2" t="s">
        <v>34</v>
      </c>
      <c r="L39" s="2" t="s">
        <v>33</v>
      </c>
      <c r="M39" s="2" t="s">
        <v>33</v>
      </c>
      <c r="N39" s="2" t="s">
        <v>33</v>
      </c>
      <c r="O39" s="2" t="s">
        <v>76</v>
      </c>
      <c r="P39" s="2" t="s">
        <v>33</v>
      </c>
      <c r="Q39" s="2" t="s">
        <v>33</v>
      </c>
      <c r="R39" s="2" t="s">
        <v>50</v>
      </c>
      <c r="S39" s="2" t="s">
        <v>33</v>
      </c>
      <c r="T39" s="2" t="s">
        <v>50</v>
      </c>
      <c r="U39" s="2" t="s">
        <v>34</v>
      </c>
      <c r="V39" s="2" t="s">
        <v>89</v>
      </c>
      <c r="W39" s="2" t="s">
        <v>33</v>
      </c>
      <c r="X39" s="2" t="s">
        <v>33</v>
      </c>
      <c r="Y39" s="2" t="s">
        <v>40</v>
      </c>
      <c r="Z39" s="2" t="s">
        <v>41</v>
      </c>
      <c r="AA39" s="2" t="s">
        <v>42</v>
      </c>
      <c r="AB39" s="2" t="s">
        <v>43</v>
      </c>
      <c r="AC39" s="2" t="s">
        <v>55</v>
      </c>
    </row>
    <row r="40" spans="1:29" x14ac:dyDescent="0.3">
      <c r="A40" s="2" t="s">
        <v>56</v>
      </c>
      <c r="B40" s="2" t="s">
        <v>30</v>
      </c>
      <c r="C40" s="2" t="s">
        <v>31</v>
      </c>
      <c r="D40" s="2" t="s">
        <v>32</v>
      </c>
      <c r="E40" s="2" t="s">
        <v>34</v>
      </c>
      <c r="F40" s="2" t="s">
        <v>34</v>
      </c>
      <c r="G40" s="2" t="s">
        <v>33</v>
      </c>
      <c r="H40" s="2" t="s">
        <v>75</v>
      </c>
      <c r="I40" s="2" t="s">
        <v>33</v>
      </c>
      <c r="J40" s="2" t="s">
        <v>34</v>
      </c>
      <c r="K40" s="2" t="s">
        <v>33</v>
      </c>
      <c r="L40" s="2" t="s">
        <v>34</v>
      </c>
      <c r="M40" s="2" t="s">
        <v>33</v>
      </c>
      <c r="N40" s="2" t="s">
        <v>36</v>
      </c>
      <c r="O40" s="2" t="s">
        <v>37</v>
      </c>
      <c r="P40" s="2" t="s">
        <v>33</v>
      </c>
      <c r="Q40" s="2" t="s">
        <v>73</v>
      </c>
      <c r="R40" s="2" t="s">
        <v>39</v>
      </c>
      <c r="S40" s="2" t="s">
        <v>33</v>
      </c>
      <c r="T40" s="2" t="s">
        <v>38</v>
      </c>
      <c r="U40" s="2" t="s">
        <v>33</v>
      </c>
      <c r="V40" s="2" t="s">
        <v>89</v>
      </c>
      <c r="W40" s="2" t="s">
        <v>33</v>
      </c>
      <c r="X40" s="2" t="s">
        <v>33</v>
      </c>
      <c r="Y40" s="2" t="s">
        <v>90</v>
      </c>
      <c r="Z40" s="2" t="s">
        <v>77</v>
      </c>
      <c r="AA40" s="2" t="s">
        <v>63</v>
      </c>
      <c r="AB40" s="2" t="s">
        <v>69</v>
      </c>
      <c r="AC40" s="2" t="s">
        <v>44</v>
      </c>
    </row>
    <row r="41" spans="1:29" x14ac:dyDescent="0.3">
      <c r="A41" s="2" t="s">
        <v>29</v>
      </c>
      <c r="B41" s="2" t="s">
        <v>65</v>
      </c>
      <c r="C41" s="2" t="s">
        <v>66</v>
      </c>
      <c r="D41" s="2" t="s">
        <v>57</v>
      </c>
      <c r="E41" s="2" t="s">
        <v>34</v>
      </c>
      <c r="F41" s="2" t="s">
        <v>33</v>
      </c>
      <c r="G41" s="2" t="s">
        <v>33</v>
      </c>
      <c r="H41" s="2" t="s">
        <v>35</v>
      </c>
      <c r="I41" s="2" t="s">
        <v>33</v>
      </c>
      <c r="J41" s="2" t="s">
        <v>33</v>
      </c>
      <c r="K41" s="2" t="s">
        <v>33</v>
      </c>
      <c r="L41" s="2" t="s">
        <v>33</v>
      </c>
      <c r="M41" s="2" t="s">
        <v>34</v>
      </c>
      <c r="N41" s="2" t="s">
        <v>33</v>
      </c>
      <c r="O41" s="2" t="s">
        <v>37</v>
      </c>
      <c r="P41" s="2" t="s">
        <v>34</v>
      </c>
      <c r="Q41" s="2" t="s">
        <v>73</v>
      </c>
      <c r="R41" s="3"/>
      <c r="S41" s="2" t="s">
        <v>59</v>
      </c>
      <c r="T41" s="3"/>
      <c r="U41" s="2" t="s">
        <v>60</v>
      </c>
      <c r="V41" s="2" t="s">
        <v>51</v>
      </c>
      <c r="W41" s="2" t="s">
        <v>33</v>
      </c>
      <c r="X41" s="2" t="s">
        <v>33</v>
      </c>
      <c r="Y41" s="2" t="s">
        <v>91</v>
      </c>
      <c r="Z41" s="2" t="s">
        <v>77</v>
      </c>
      <c r="AA41" s="2" t="s">
        <v>72</v>
      </c>
      <c r="AB41" s="2" t="s">
        <v>54</v>
      </c>
      <c r="AC41" s="2" t="s">
        <v>55</v>
      </c>
    </row>
    <row r="42" spans="1:29" x14ac:dyDescent="0.3">
      <c r="A42" s="2" t="s">
        <v>29</v>
      </c>
      <c r="B42" s="2" t="s">
        <v>30</v>
      </c>
      <c r="C42" s="2" t="s">
        <v>31</v>
      </c>
      <c r="D42" s="2" t="s">
        <v>32</v>
      </c>
      <c r="E42" s="2" t="s">
        <v>33</v>
      </c>
      <c r="F42" s="2" t="s">
        <v>34</v>
      </c>
      <c r="G42" s="2" t="s">
        <v>33</v>
      </c>
      <c r="H42" s="2" t="s">
        <v>35</v>
      </c>
      <c r="I42" s="2" t="s">
        <v>33</v>
      </c>
      <c r="J42" s="2" t="s">
        <v>33</v>
      </c>
      <c r="K42" s="2" t="s">
        <v>33</v>
      </c>
      <c r="L42" s="2" t="s">
        <v>33</v>
      </c>
      <c r="M42" s="2" t="s">
        <v>33</v>
      </c>
      <c r="N42" s="2" t="s">
        <v>36</v>
      </c>
      <c r="O42" s="2" t="s">
        <v>37</v>
      </c>
      <c r="P42" s="2" t="s">
        <v>34</v>
      </c>
      <c r="Q42" s="2" t="s">
        <v>73</v>
      </c>
      <c r="R42" s="2" t="s">
        <v>38</v>
      </c>
      <c r="S42" s="2" t="s">
        <v>33</v>
      </c>
      <c r="T42" s="2" t="s">
        <v>39</v>
      </c>
      <c r="U42" s="2" t="s">
        <v>34</v>
      </c>
      <c r="V42" s="2" t="s">
        <v>93</v>
      </c>
      <c r="W42" s="2" t="s">
        <v>33</v>
      </c>
      <c r="X42" s="2" t="s">
        <v>33</v>
      </c>
      <c r="Y42" s="2" t="s">
        <v>40</v>
      </c>
      <c r="Z42" s="2" t="s">
        <v>41</v>
      </c>
      <c r="AA42" s="2" t="s">
        <v>42</v>
      </c>
      <c r="AB42" s="2" t="s">
        <v>43</v>
      </c>
      <c r="AC42" s="2" t="s">
        <v>44</v>
      </c>
    </row>
    <row r="43" spans="1:29" x14ac:dyDescent="0.3">
      <c r="A43" s="2" t="s">
        <v>45</v>
      </c>
      <c r="B43" s="2" t="s">
        <v>46</v>
      </c>
      <c r="C43" s="2" t="s">
        <v>47</v>
      </c>
      <c r="D43" s="2" t="s">
        <v>45</v>
      </c>
      <c r="E43" s="2" t="s">
        <v>33</v>
      </c>
      <c r="F43" s="2" t="s">
        <v>34</v>
      </c>
      <c r="G43" s="2" t="s">
        <v>33</v>
      </c>
      <c r="H43" s="2" t="s">
        <v>35</v>
      </c>
      <c r="I43" s="2" t="s">
        <v>34</v>
      </c>
      <c r="J43" s="2" t="s">
        <v>34</v>
      </c>
      <c r="K43" s="2" t="s">
        <v>34</v>
      </c>
      <c r="L43" s="2" t="s">
        <v>33</v>
      </c>
      <c r="M43" s="2" t="s">
        <v>34</v>
      </c>
      <c r="N43" s="2" t="s">
        <v>34</v>
      </c>
      <c r="O43" s="2" t="s">
        <v>37</v>
      </c>
      <c r="P43" s="2" t="s">
        <v>48</v>
      </c>
      <c r="Q43" s="2" t="s">
        <v>33</v>
      </c>
      <c r="R43" s="2" t="s">
        <v>49</v>
      </c>
      <c r="S43" s="2" t="s">
        <v>33</v>
      </c>
      <c r="T43" s="2" t="s">
        <v>50</v>
      </c>
      <c r="U43" s="2" t="s">
        <v>33</v>
      </c>
      <c r="V43" s="2" t="s">
        <v>51</v>
      </c>
      <c r="W43" s="2" t="s">
        <v>33</v>
      </c>
      <c r="X43" s="2" t="s">
        <v>34</v>
      </c>
      <c r="Y43" s="2" t="s">
        <v>52</v>
      </c>
      <c r="Z43" s="2" t="s">
        <v>41</v>
      </c>
      <c r="AA43" s="2" t="s">
        <v>53</v>
      </c>
      <c r="AB43" s="2" t="s">
        <v>54</v>
      </c>
      <c r="AC43" s="2" t="s">
        <v>55</v>
      </c>
    </row>
    <row r="44" spans="1:29" x14ac:dyDescent="0.3">
      <c r="A44" s="2" t="s">
        <v>56</v>
      </c>
      <c r="B44" s="2" t="s">
        <v>30</v>
      </c>
      <c r="C44" s="2" t="s">
        <v>47</v>
      </c>
      <c r="D44" s="2" t="s">
        <v>57</v>
      </c>
      <c r="E44" s="2" t="s">
        <v>33</v>
      </c>
      <c r="F44" s="2" t="s">
        <v>33</v>
      </c>
      <c r="G44" s="2" t="s">
        <v>34</v>
      </c>
      <c r="H44" s="2" t="s">
        <v>35</v>
      </c>
      <c r="I44" s="2" t="s">
        <v>33</v>
      </c>
      <c r="J44" s="2" t="s">
        <v>33</v>
      </c>
      <c r="K44" s="2" t="s">
        <v>33</v>
      </c>
      <c r="L44" s="2" t="s">
        <v>33</v>
      </c>
      <c r="M44" s="2" t="s">
        <v>33</v>
      </c>
      <c r="N44" s="2" t="s">
        <v>36</v>
      </c>
      <c r="O44" s="7" t="s">
        <v>34</v>
      </c>
      <c r="P44" s="2" t="s">
        <v>34</v>
      </c>
      <c r="Q44" s="2" t="s">
        <v>33</v>
      </c>
      <c r="R44" s="2" t="s">
        <v>58</v>
      </c>
      <c r="S44" s="2" t="s">
        <v>59</v>
      </c>
      <c r="T44" s="2" t="s">
        <v>49</v>
      </c>
      <c r="U44" s="2" t="s">
        <v>60</v>
      </c>
      <c r="V44" s="2" t="s">
        <v>61</v>
      </c>
      <c r="W44" s="2" t="s">
        <v>34</v>
      </c>
      <c r="X44" s="2" t="s">
        <v>33</v>
      </c>
      <c r="Y44" s="2" t="s">
        <v>62</v>
      </c>
      <c r="Z44" s="2" t="s">
        <v>41</v>
      </c>
      <c r="AA44" s="2" t="s">
        <v>63</v>
      </c>
      <c r="AB44" s="2" t="s">
        <v>64</v>
      </c>
      <c r="AC44" s="2" t="s">
        <v>55</v>
      </c>
    </row>
    <row r="45" spans="1:29" x14ac:dyDescent="0.3">
      <c r="A45" s="2" t="s">
        <v>29</v>
      </c>
      <c r="B45" s="2" t="s">
        <v>65</v>
      </c>
      <c r="C45" s="2" t="s">
        <v>66</v>
      </c>
      <c r="D45" s="2" t="s">
        <v>32</v>
      </c>
      <c r="E45" s="2" t="s">
        <v>33</v>
      </c>
      <c r="F45" s="2" t="s">
        <v>34</v>
      </c>
      <c r="G45" s="2" t="s">
        <v>34</v>
      </c>
      <c r="H45" s="2" t="s">
        <v>67</v>
      </c>
      <c r="I45" s="2" t="s">
        <v>33</v>
      </c>
      <c r="J45" s="2" t="s">
        <v>33</v>
      </c>
      <c r="K45" s="2" t="s">
        <v>34</v>
      </c>
      <c r="L45" s="2" t="s">
        <v>34</v>
      </c>
      <c r="M45" s="2" t="s">
        <v>33</v>
      </c>
      <c r="N45" s="2" t="s">
        <v>33</v>
      </c>
      <c r="O45" s="7" t="s">
        <v>34</v>
      </c>
      <c r="P45" s="2" t="s">
        <v>34</v>
      </c>
      <c r="Q45" s="2" t="s">
        <v>33</v>
      </c>
      <c r="R45" s="2" t="s">
        <v>39</v>
      </c>
      <c r="S45" s="2" t="s">
        <v>33</v>
      </c>
      <c r="T45" s="2" t="s">
        <v>68</v>
      </c>
      <c r="U45" s="2" t="s">
        <v>33</v>
      </c>
      <c r="V45" s="2" t="s">
        <v>51</v>
      </c>
      <c r="W45" s="2" t="s">
        <v>33</v>
      </c>
      <c r="X45" s="2" t="s">
        <v>33</v>
      </c>
      <c r="Y45" s="3"/>
      <c r="Z45" s="2" t="s">
        <v>41</v>
      </c>
      <c r="AA45" s="2" t="s">
        <v>63</v>
      </c>
      <c r="AB45" s="2" t="s">
        <v>69</v>
      </c>
      <c r="AC45" s="2" t="s">
        <v>70</v>
      </c>
    </row>
    <row r="46" spans="1:29" x14ac:dyDescent="0.3">
      <c r="A46" s="2" t="s">
        <v>71</v>
      </c>
      <c r="B46" s="2" t="s">
        <v>46</v>
      </c>
      <c r="C46" s="2" t="s">
        <v>31</v>
      </c>
      <c r="D46" s="2" t="s">
        <v>57</v>
      </c>
      <c r="E46" s="2" t="s">
        <v>34</v>
      </c>
      <c r="F46" s="2" t="s">
        <v>33</v>
      </c>
      <c r="G46" s="2" t="s">
        <v>34</v>
      </c>
      <c r="H46" s="2" t="s">
        <v>35</v>
      </c>
      <c r="I46" s="2" t="s">
        <v>33</v>
      </c>
      <c r="J46" s="2" t="s">
        <v>33</v>
      </c>
      <c r="K46" s="2" t="s">
        <v>33</v>
      </c>
      <c r="L46" s="2" t="s">
        <v>34</v>
      </c>
      <c r="M46" s="2" t="s">
        <v>34</v>
      </c>
      <c r="N46" s="2" t="s">
        <v>34</v>
      </c>
      <c r="O46" s="2" t="s">
        <v>37</v>
      </c>
      <c r="P46" s="2" t="s">
        <v>48</v>
      </c>
      <c r="Q46" s="2" t="s">
        <v>33</v>
      </c>
      <c r="R46" s="2" t="s">
        <v>58</v>
      </c>
      <c r="S46" s="2" t="s">
        <v>33</v>
      </c>
      <c r="T46" s="2" t="s">
        <v>50</v>
      </c>
      <c r="U46" s="2" t="s">
        <v>33</v>
      </c>
      <c r="V46" s="2" t="s">
        <v>51</v>
      </c>
      <c r="W46" s="2" t="s">
        <v>33</v>
      </c>
      <c r="X46" s="2" t="s">
        <v>33</v>
      </c>
      <c r="Y46" s="3"/>
      <c r="Z46" s="2" t="s">
        <v>41</v>
      </c>
      <c r="AA46" s="2" t="s">
        <v>72</v>
      </c>
      <c r="AB46" s="2" t="s">
        <v>43</v>
      </c>
      <c r="AC46" s="2" t="s">
        <v>44</v>
      </c>
    </row>
    <row r="47" spans="1:29" x14ac:dyDescent="0.3">
      <c r="A47" s="2" t="s">
        <v>29</v>
      </c>
      <c r="B47" s="2" t="s">
        <v>46</v>
      </c>
      <c r="C47" s="2" t="s">
        <v>47</v>
      </c>
      <c r="D47" s="2" t="s">
        <v>45</v>
      </c>
      <c r="E47" s="2" t="s">
        <v>33</v>
      </c>
      <c r="F47" s="2" t="s">
        <v>33</v>
      </c>
      <c r="G47" s="2" t="s">
        <v>33</v>
      </c>
      <c r="H47" s="2" t="s">
        <v>35</v>
      </c>
      <c r="I47" s="2" t="s">
        <v>33</v>
      </c>
      <c r="J47" s="2" t="s">
        <v>33</v>
      </c>
      <c r="K47" s="2" t="s">
        <v>34</v>
      </c>
      <c r="L47" s="2" t="s">
        <v>34</v>
      </c>
      <c r="M47" s="2" t="s">
        <v>34</v>
      </c>
      <c r="N47" s="2" t="s">
        <v>33</v>
      </c>
      <c r="O47" s="2" t="s">
        <v>37</v>
      </c>
      <c r="P47" s="2" t="s">
        <v>34</v>
      </c>
      <c r="Q47" s="2" t="s">
        <v>73</v>
      </c>
      <c r="R47" s="2" t="s">
        <v>50</v>
      </c>
      <c r="S47" s="2" t="s">
        <v>59</v>
      </c>
      <c r="T47" s="3"/>
      <c r="U47" s="2" t="s">
        <v>33</v>
      </c>
      <c r="V47" s="2" t="s">
        <v>61</v>
      </c>
      <c r="W47" s="2" t="s">
        <v>33</v>
      </c>
      <c r="X47" s="2" t="s">
        <v>33</v>
      </c>
      <c r="Y47" s="2" t="s">
        <v>74</v>
      </c>
      <c r="Z47" s="2" t="s">
        <v>41</v>
      </c>
      <c r="AA47" s="2" t="s">
        <v>63</v>
      </c>
      <c r="AB47" s="2" t="s">
        <v>54</v>
      </c>
      <c r="AC47" s="2" t="s">
        <v>55</v>
      </c>
    </row>
    <row r="48" spans="1:29" x14ac:dyDescent="0.3">
      <c r="A48" s="2" t="s">
        <v>71</v>
      </c>
      <c r="B48" s="2" t="s">
        <v>30</v>
      </c>
      <c r="C48" s="2" t="s">
        <v>47</v>
      </c>
      <c r="D48" s="2" t="s">
        <v>45</v>
      </c>
      <c r="E48" s="2" t="s">
        <v>34</v>
      </c>
      <c r="F48" s="2" t="s">
        <v>33</v>
      </c>
      <c r="G48" s="2" t="s">
        <v>33</v>
      </c>
      <c r="H48" s="2" t="s">
        <v>75</v>
      </c>
      <c r="I48" s="2" t="s">
        <v>33</v>
      </c>
      <c r="J48" s="2" t="s">
        <v>33</v>
      </c>
      <c r="K48" s="2" t="s">
        <v>33</v>
      </c>
      <c r="L48" s="2" t="s">
        <v>34</v>
      </c>
      <c r="M48" s="2" t="s">
        <v>34</v>
      </c>
      <c r="N48" s="2" t="s">
        <v>33</v>
      </c>
      <c r="O48" s="2" t="s">
        <v>76</v>
      </c>
      <c r="P48" s="2" t="s">
        <v>33</v>
      </c>
      <c r="Q48" s="2" t="s">
        <v>33</v>
      </c>
      <c r="R48" s="2" t="s">
        <v>50</v>
      </c>
      <c r="S48" s="2" t="s">
        <v>59</v>
      </c>
      <c r="T48" s="2" t="s">
        <v>39</v>
      </c>
      <c r="U48" s="2" t="s">
        <v>34</v>
      </c>
      <c r="V48" s="2" t="s">
        <v>51</v>
      </c>
      <c r="W48" s="2" t="s">
        <v>34</v>
      </c>
      <c r="X48" s="2" t="s">
        <v>34</v>
      </c>
      <c r="Y48" s="3"/>
      <c r="Z48" s="2" t="s">
        <v>77</v>
      </c>
      <c r="AA48" s="2" t="s">
        <v>72</v>
      </c>
      <c r="AB48" s="2" t="s">
        <v>69</v>
      </c>
      <c r="AC48" s="2" t="s">
        <v>44</v>
      </c>
    </row>
    <row r="49" spans="1:29" x14ac:dyDescent="0.3">
      <c r="A49" s="2" t="s">
        <v>29</v>
      </c>
      <c r="B49" s="2" t="s">
        <v>46</v>
      </c>
      <c r="C49" s="2" t="s">
        <v>47</v>
      </c>
      <c r="D49" s="2" t="s">
        <v>57</v>
      </c>
      <c r="E49" s="2" t="s">
        <v>33</v>
      </c>
      <c r="F49" s="2" t="s">
        <v>33</v>
      </c>
      <c r="G49" s="2" t="s">
        <v>34</v>
      </c>
      <c r="H49" s="2" t="s">
        <v>78</v>
      </c>
      <c r="I49" s="2" t="s">
        <v>33</v>
      </c>
      <c r="J49" s="2" t="s">
        <v>33</v>
      </c>
      <c r="K49" s="2" t="s">
        <v>34</v>
      </c>
      <c r="L49" s="2" t="s">
        <v>34</v>
      </c>
      <c r="M49" s="2" t="s">
        <v>34</v>
      </c>
      <c r="N49" s="2" t="s">
        <v>36</v>
      </c>
      <c r="O49" s="2" t="s">
        <v>37</v>
      </c>
      <c r="P49" s="2" t="s">
        <v>34</v>
      </c>
      <c r="Q49" s="2" t="s">
        <v>33</v>
      </c>
      <c r="R49" s="2" t="s">
        <v>49</v>
      </c>
      <c r="S49" s="2" t="s">
        <v>33</v>
      </c>
      <c r="T49" s="2" t="s">
        <v>38</v>
      </c>
      <c r="U49" s="2" t="s">
        <v>34</v>
      </c>
      <c r="V49" s="2" t="s">
        <v>89</v>
      </c>
      <c r="W49" s="2" t="s">
        <v>33</v>
      </c>
      <c r="X49" s="2" t="s">
        <v>34</v>
      </c>
      <c r="Y49" s="2" t="s">
        <v>79</v>
      </c>
      <c r="Z49" s="2" t="s">
        <v>41</v>
      </c>
      <c r="AA49" s="2" t="s">
        <v>42</v>
      </c>
      <c r="AB49" s="2" t="s">
        <v>64</v>
      </c>
      <c r="AC49" s="2" t="s">
        <v>55</v>
      </c>
    </row>
    <row r="50" spans="1:29" x14ac:dyDescent="0.3">
      <c r="A50" s="2" t="s">
        <v>45</v>
      </c>
      <c r="B50" s="2" t="s">
        <v>80</v>
      </c>
      <c r="C50" s="2" t="s">
        <v>66</v>
      </c>
      <c r="D50" s="2" t="s">
        <v>32</v>
      </c>
      <c r="E50" s="2" t="s">
        <v>34</v>
      </c>
      <c r="F50" s="2" t="s">
        <v>34</v>
      </c>
      <c r="G50" s="2" t="s">
        <v>33</v>
      </c>
      <c r="H50" s="2" t="s">
        <v>35</v>
      </c>
      <c r="I50" s="2" t="s">
        <v>34</v>
      </c>
      <c r="J50" s="2" t="s">
        <v>33</v>
      </c>
      <c r="K50" s="2" t="s">
        <v>33</v>
      </c>
      <c r="L50" s="2" t="s">
        <v>33</v>
      </c>
      <c r="M50" s="2" t="s">
        <v>34</v>
      </c>
      <c r="N50" s="2" t="s">
        <v>36</v>
      </c>
      <c r="O50" s="7" t="s">
        <v>34</v>
      </c>
      <c r="P50" s="2" t="s">
        <v>48</v>
      </c>
      <c r="Q50" s="2" t="s">
        <v>33</v>
      </c>
      <c r="R50" s="2" t="s">
        <v>50</v>
      </c>
      <c r="S50" s="2" t="s">
        <v>33</v>
      </c>
      <c r="T50" s="2" t="s">
        <v>81</v>
      </c>
      <c r="U50" s="2" t="s">
        <v>34</v>
      </c>
      <c r="V50" s="2" t="s">
        <v>93</v>
      </c>
      <c r="W50" s="2" t="s">
        <v>34</v>
      </c>
      <c r="X50" s="2" t="s">
        <v>33</v>
      </c>
      <c r="Y50" s="2" t="s">
        <v>82</v>
      </c>
      <c r="Z50" s="2" t="s">
        <v>41</v>
      </c>
      <c r="AA50" s="2" t="s">
        <v>42</v>
      </c>
      <c r="AB50" s="2" t="s">
        <v>69</v>
      </c>
      <c r="AC50" s="2" t="s">
        <v>83</v>
      </c>
    </row>
    <row r="51" spans="1:29" x14ac:dyDescent="0.3">
      <c r="A51" s="4" t="s">
        <v>29</v>
      </c>
      <c r="B51" s="2" t="s">
        <v>65</v>
      </c>
      <c r="C51" s="2" t="s">
        <v>66</v>
      </c>
      <c r="D51" s="2" t="s">
        <v>57</v>
      </c>
      <c r="E51" s="2" t="s">
        <v>34</v>
      </c>
      <c r="F51" s="2" t="s">
        <v>34</v>
      </c>
      <c r="G51" s="2" t="s">
        <v>33</v>
      </c>
      <c r="H51" s="2" t="s">
        <v>75</v>
      </c>
      <c r="I51" s="2" t="s">
        <v>33</v>
      </c>
      <c r="J51" s="2" t="s">
        <v>33</v>
      </c>
      <c r="K51" s="2" t="s">
        <v>34</v>
      </c>
      <c r="L51" s="2" t="s">
        <v>34</v>
      </c>
      <c r="M51" s="2" t="s">
        <v>33</v>
      </c>
      <c r="N51" s="2" t="s">
        <v>36</v>
      </c>
      <c r="O51" s="2" t="s">
        <v>76</v>
      </c>
      <c r="P51" s="2" t="s">
        <v>48</v>
      </c>
      <c r="Q51" s="2" t="s">
        <v>33</v>
      </c>
      <c r="R51" s="2" t="s">
        <v>39</v>
      </c>
      <c r="S51" s="2" t="s">
        <v>33</v>
      </c>
      <c r="T51" s="2" t="s">
        <v>50</v>
      </c>
      <c r="U51" s="2" t="s">
        <v>33</v>
      </c>
      <c r="V51" s="2" t="s">
        <v>51</v>
      </c>
      <c r="W51" s="2" t="s">
        <v>33</v>
      </c>
      <c r="X51" s="2" t="s">
        <v>33</v>
      </c>
      <c r="Y51" s="3"/>
      <c r="Z51" s="2" t="s">
        <v>41</v>
      </c>
      <c r="AA51" s="2" t="s">
        <v>42</v>
      </c>
      <c r="AB51" s="2" t="s">
        <v>43</v>
      </c>
      <c r="AC51" s="2" t="s">
        <v>55</v>
      </c>
    </row>
    <row r="52" spans="1:29" x14ac:dyDescent="0.3">
      <c r="A52" s="4" t="s">
        <v>29</v>
      </c>
      <c r="B52" s="2" t="s">
        <v>84</v>
      </c>
      <c r="C52" s="2" t="s">
        <v>66</v>
      </c>
      <c r="D52" s="2" t="s">
        <v>32</v>
      </c>
      <c r="E52" s="2" t="s">
        <v>33</v>
      </c>
      <c r="F52" s="2" t="s">
        <v>33</v>
      </c>
      <c r="G52" s="2" t="s">
        <v>33</v>
      </c>
      <c r="H52" s="2" t="s">
        <v>75</v>
      </c>
      <c r="I52" s="2" t="s">
        <v>33</v>
      </c>
      <c r="J52" s="2" t="s">
        <v>34</v>
      </c>
      <c r="K52" s="2" t="s">
        <v>33</v>
      </c>
      <c r="L52" s="2" t="s">
        <v>34</v>
      </c>
      <c r="M52" s="2" t="s">
        <v>33</v>
      </c>
      <c r="N52" s="2" t="s">
        <v>33</v>
      </c>
      <c r="O52" s="2" t="s">
        <v>76</v>
      </c>
      <c r="P52" s="2" t="s">
        <v>33</v>
      </c>
      <c r="Q52" s="2" t="s">
        <v>73</v>
      </c>
      <c r="R52" s="2" t="s">
        <v>38</v>
      </c>
      <c r="S52" s="2" t="s">
        <v>33</v>
      </c>
      <c r="T52" s="2" t="s">
        <v>38</v>
      </c>
      <c r="U52" s="2" t="s">
        <v>33</v>
      </c>
      <c r="V52" s="2" t="s">
        <v>51</v>
      </c>
      <c r="W52" s="2" t="s">
        <v>33</v>
      </c>
      <c r="X52" s="2" t="s">
        <v>33</v>
      </c>
      <c r="Y52" s="2" t="s">
        <v>85</v>
      </c>
      <c r="Z52" s="2" t="s">
        <v>41</v>
      </c>
      <c r="AA52" s="2" t="s">
        <v>42</v>
      </c>
      <c r="AB52" s="2" t="s">
        <v>43</v>
      </c>
      <c r="AC52" s="2" t="s">
        <v>55</v>
      </c>
    </row>
    <row r="53" spans="1:29" x14ac:dyDescent="0.3">
      <c r="A53" s="4" t="s">
        <v>29</v>
      </c>
      <c r="B53" s="2" t="s">
        <v>65</v>
      </c>
      <c r="C53" s="2" t="s">
        <v>47</v>
      </c>
      <c r="D53" s="2" t="s">
        <v>45</v>
      </c>
      <c r="E53" s="2" t="s">
        <v>34</v>
      </c>
      <c r="F53" s="2" t="s">
        <v>34</v>
      </c>
      <c r="G53" s="2" t="s">
        <v>34</v>
      </c>
      <c r="H53" s="2" t="s">
        <v>35</v>
      </c>
      <c r="I53" s="2" t="s">
        <v>33</v>
      </c>
      <c r="J53" s="2" t="s">
        <v>33</v>
      </c>
      <c r="K53" s="2" t="s">
        <v>34</v>
      </c>
      <c r="L53" s="2" t="s">
        <v>34</v>
      </c>
      <c r="M53" s="2" t="s">
        <v>33</v>
      </c>
      <c r="N53" s="2" t="s">
        <v>34</v>
      </c>
      <c r="O53" s="2" t="s">
        <v>37</v>
      </c>
      <c r="P53" s="2" t="s">
        <v>33</v>
      </c>
      <c r="Q53" s="2" t="s">
        <v>73</v>
      </c>
      <c r="R53" s="2" t="s">
        <v>50</v>
      </c>
      <c r="S53" s="2" t="s">
        <v>59</v>
      </c>
      <c r="T53" s="3"/>
      <c r="U53" s="2" t="s">
        <v>33</v>
      </c>
      <c r="V53" s="2" t="s">
        <v>51</v>
      </c>
      <c r="W53" s="2" t="s">
        <v>33</v>
      </c>
      <c r="X53" s="2" t="s">
        <v>34</v>
      </c>
      <c r="Y53" s="2" t="s">
        <v>86</v>
      </c>
      <c r="Z53" s="2" t="s">
        <v>41</v>
      </c>
      <c r="AA53" s="2" t="s">
        <v>42</v>
      </c>
      <c r="AB53" s="2" t="s">
        <v>43</v>
      </c>
      <c r="AC53" s="2" t="s">
        <v>55</v>
      </c>
    </row>
    <row r="54" spans="1:29" x14ac:dyDescent="0.3">
      <c r="A54" s="4" t="s">
        <v>29</v>
      </c>
      <c r="B54" s="2" t="s">
        <v>30</v>
      </c>
      <c r="C54" s="2" t="s">
        <v>47</v>
      </c>
      <c r="D54" s="2" t="s">
        <v>45</v>
      </c>
      <c r="E54" s="2" t="s">
        <v>33</v>
      </c>
      <c r="F54" s="2" t="s">
        <v>33</v>
      </c>
      <c r="G54" s="2" t="s">
        <v>33</v>
      </c>
      <c r="H54" s="2" t="s">
        <v>78</v>
      </c>
      <c r="I54" s="2" t="s">
        <v>33</v>
      </c>
      <c r="J54" s="2" t="s">
        <v>33</v>
      </c>
      <c r="K54" s="2" t="s">
        <v>33</v>
      </c>
      <c r="L54" s="2" t="s">
        <v>33</v>
      </c>
      <c r="M54" s="2" t="s">
        <v>33</v>
      </c>
      <c r="N54" s="2" t="s">
        <v>34</v>
      </c>
      <c r="O54" s="2" t="s">
        <v>37</v>
      </c>
      <c r="P54" s="2" t="s">
        <v>34</v>
      </c>
      <c r="Q54" s="2" t="s">
        <v>73</v>
      </c>
      <c r="R54" s="2" t="s">
        <v>49</v>
      </c>
      <c r="S54" s="2" t="s">
        <v>59</v>
      </c>
      <c r="T54" s="3"/>
      <c r="U54" s="2" t="s">
        <v>33</v>
      </c>
      <c r="V54" s="2" t="s">
        <v>89</v>
      </c>
      <c r="W54" s="2" t="s">
        <v>33</v>
      </c>
      <c r="X54" s="2" t="s">
        <v>33</v>
      </c>
      <c r="Y54" s="2" t="s">
        <v>87</v>
      </c>
      <c r="Z54" s="2" t="s">
        <v>41</v>
      </c>
      <c r="AA54" s="2" t="s">
        <v>72</v>
      </c>
      <c r="AB54" s="2" t="s">
        <v>69</v>
      </c>
      <c r="AC54" s="2" t="s">
        <v>55</v>
      </c>
    </row>
    <row r="55" spans="1:29" x14ac:dyDescent="0.3">
      <c r="A55" s="4" t="s">
        <v>29</v>
      </c>
      <c r="B55" s="2" t="s">
        <v>30</v>
      </c>
      <c r="C55" s="2" t="s">
        <v>47</v>
      </c>
      <c r="D55" s="2" t="s">
        <v>57</v>
      </c>
      <c r="E55" s="2" t="s">
        <v>34</v>
      </c>
      <c r="F55" s="2" t="s">
        <v>33</v>
      </c>
      <c r="G55" s="2" t="s">
        <v>33</v>
      </c>
      <c r="H55" s="2" t="s">
        <v>78</v>
      </c>
      <c r="I55" s="2" t="s">
        <v>33</v>
      </c>
      <c r="J55" s="2" t="s">
        <v>33</v>
      </c>
      <c r="K55" s="2" t="s">
        <v>33</v>
      </c>
      <c r="L55" s="2" t="s">
        <v>33</v>
      </c>
      <c r="M55" s="2" t="s">
        <v>33</v>
      </c>
      <c r="N55" s="2" t="s">
        <v>34</v>
      </c>
      <c r="O55" s="2" t="s">
        <v>37</v>
      </c>
      <c r="P55" s="2" t="s">
        <v>33</v>
      </c>
      <c r="Q55" s="2" t="s">
        <v>73</v>
      </c>
      <c r="R55" s="2" t="s">
        <v>49</v>
      </c>
      <c r="S55" s="2" t="s">
        <v>33</v>
      </c>
      <c r="T55" s="2" t="s">
        <v>38</v>
      </c>
      <c r="U55" s="2" t="s">
        <v>33</v>
      </c>
      <c r="V55" s="2" t="s">
        <v>51</v>
      </c>
      <c r="W55" s="2" t="s">
        <v>33</v>
      </c>
      <c r="X55" s="2" t="s">
        <v>33</v>
      </c>
      <c r="Y55" s="3"/>
      <c r="Z55" s="2" t="s">
        <v>41</v>
      </c>
      <c r="AA55" s="2" t="s">
        <v>63</v>
      </c>
      <c r="AB55" s="2" t="s">
        <v>69</v>
      </c>
      <c r="AC55" s="2" t="s">
        <v>55</v>
      </c>
    </row>
    <row r="56" spans="1:29" x14ac:dyDescent="0.3">
      <c r="A56" s="4" t="s">
        <v>29</v>
      </c>
      <c r="B56" s="2" t="s">
        <v>30</v>
      </c>
      <c r="C56" s="2" t="s">
        <v>31</v>
      </c>
      <c r="D56" s="2" t="s">
        <v>57</v>
      </c>
      <c r="E56" s="2" t="s">
        <v>33</v>
      </c>
      <c r="F56" s="2" t="s">
        <v>33</v>
      </c>
      <c r="G56" s="2" t="s">
        <v>34</v>
      </c>
      <c r="H56" s="2" t="s">
        <v>75</v>
      </c>
      <c r="I56" s="2" t="s">
        <v>33</v>
      </c>
      <c r="J56" s="2" t="s">
        <v>33</v>
      </c>
      <c r="K56" s="2" t="s">
        <v>33</v>
      </c>
      <c r="L56" s="2" t="s">
        <v>33</v>
      </c>
      <c r="M56" s="2" t="s">
        <v>34</v>
      </c>
      <c r="N56" s="2" t="s">
        <v>34</v>
      </c>
      <c r="O56" s="2" t="s">
        <v>76</v>
      </c>
      <c r="P56" s="2" t="s">
        <v>33</v>
      </c>
      <c r="Q56" s="2" t="s">
        <v>73</v>
      </c>
      <c r="R56" s="2" t="s">
        <v>68</v>
      </c>
      <c r="S56" s="2" t="s">
        <v>33</v>
      </c>
      <c r="T56" s="2" t="s">
        <v>68</v>
      </c>
      <c r="U56" s="2" t="s">
        <v>33</v>
      </c>
      <c r="V56" s="2" t="s">
        <v>51</v>
      </c>
      <c r="W56" s="2" t="s">
        <v>33</v>
      </c>
      <c r="X56" s="2" t="s">
        <v>33</v>
      </c>
      <c r="Y56" s="3"/>
      <c r="Z56" s="2" t="s">
        <v>41</v>
      </c>
      <c r="AA56" s="2" t="s">
        <v>53</v>
      </c>
      <c r="AB56" s="2" t="s">
        <v>69</v>
      </c>
      <c r="AC56" s="2" t="s">
        <v>55</v>
      </c>
    </row>
    <row r="57" spans="1:29" x14ac:dyDescent="0.3">
      <c r="A57" s="4" t="s">
        <v>29</v>
      </c>
      <c r="B57" s="2" t="s">
        <v>65</v>
      </c>
      <c r="C57" s="2" t="s">
        <v>47</v>
      </c>
      <c r="D57" s="2" t="s">
        <v>32</v>
      </c>
      <c r="E57" s="2" t="s">
        <v>33</v>
      </c>
      <c r="F57" s="2" t="s">
        <v>33</v>
      </c>
      <c r="G57" s="2" t="s">
        <v>33</v>
      </c>
      <c r="H57" s="2" t="s">
        <v>75</v>
      </c>
      <c r="I57" s="2" t="s">
        <v>33</v>
      </c>
      <c r="J57" s="2" t="s">
        <v>33</v>
      </c>
      <c r="K57" s="2" t="s">
        <v>33</v>
      </c>
      <c r="L57" s="2" t="s">
        <v>33</v>
      </c>
      <c r="M57" s="2" t="s">
        <v>33</v>
      </c>
      <c r="N57" s="2" t="s">
        <v>33</v>
      </c>
      <c r="O57" s="2" t="s">
        <v>76</v>
      </c>
      <c r="P57" s="2" t="s">
        <v>33</v>
      </c>
      <c r="Q57" s="2" t="s">
        <v>73</v>
      </c>
      <c r="R57" s="2" t="s">
        <v>68</v>
      </c>
      <c r="S57" s="2" t="s">
        <v>33</v>
      </c>
      <c r="T57" s="2" t="s">
        <v>68</v>
      </c>
      <c r="U57" s="2" t="s">
        <v>33</v>
      </c>
      <c r="V57" s="2" t="s">
        <v>61</v>
      </c>
      <c r="W57" s="2" t="s">
        <v>33</v>
      </c>
      <c r="X57" s="2" t="s">
        <v>33</v>
      </c>
      <c r="Y57" s="3"/>
      <c r="Z57" s="2" t="s">
        <v>41</v>
      </c>
      <c r="AA57" s="2" t="s">
        <v>63</v>
      </c>
      <c r="AB57" s="2" t="s">
        <v>69</v>
      </c>
      <c r="AC57" s="2" t="s">
        <v>55</v>
      </c>
    </row>
    <row r="58" spans="1:29" x14ac:dyDescent="0.3">
      <c r="A58" s="4" t="s">
        <v>29</v>
      </c>
      <c r="B58" s="2" t="s">
        <v>65</v>
      </c>
      <c r="C58" s="2" t="s">
        <v>47</v>
      </c>
      <c r="D58" s="2" t="s">
        <v>32</v>
      </c>
      <c r="E58" s="2" t="s">
        <v>34</v>
      </c>
      <c r="F58" s="2" t="s">
        <v>34</v>
      </c>
      <c r="G58" s="2" t="s">
        <v>34</v>
      </c>
      <c r="H58" s="2" t="s">
        <v>78</v>
      </c>
      <c r="I58" s="2" t="s">
        <v>33</v>
      </c>
      <c r="J58" s="2" t="s">
        <v>33</v>
      </c>
      <c r="K58" s="2" t="s">
        <v>33</v>
      </c>
      <c r="L58" s="2" t="s">
        <v>33</v>
      </c>
      <c r="M58" s="2" t="s">
        <v>33</v>
      </c>
      <c r="N58" s="2" t="s">
        <v>36</v>
      </c>
      <c r="O58" s="2" t="s">
        <v>37</v>
      </c>
      <c r="P58" s="2" t="s">
        <v>33</v>
      </c>
      <c r="Q58" s="2" t="s">
        <v>33</v>
      </c>
      <c r="R58" s="2" t="s">
        <v>39</v>
      </c>
      <c r="S58" s="2" t="s">
        <v>33</v>
      </c>
      <c r="T58" s="2" t="s">
        <v>49</v>
      </c>
      <c r="U58" s="2" t="s">
        <v>34</v>
      </c>
      <c r="V58" s="2" t="s">
        <v>88</v>
      </c>
      <c r="W58" s="2" t="s">
        <v>33</v>
      </c>
      <c r="X58" s="2" t="s">
        <v>33</v>
      </c>
      <c r="Y58" s="3"/>
      <c r="Z58" s="2" t="s">
        <v>41</v>
      </c>
      <c r="AA58" s="2" t="s">
        <v>63</v>
      </c>
      <c r="AB58" s="2" t="s">
        <v>69</v>
      </c>
      <c r="AC58" s="2" t="s">
        <v>55</v>
      </c>
    </row>
    <row r="59" spans="1:29" x14ac:dyDescent="0.3">
      <c r="A59" s="2" t="s">
        <v>29</v>
      </c>
      <c r="B59" s="2" t="s">
        <v>30</v>
      </c>
      <c r="C59" s="2" t="s">
        <v>31</v>
      </c>
      <c r="D59" s="2" t="s">
        <v>32</v>
      </c>
      <c r="E59" s="2" t="s">
        <v>33</v>
      </c>
      <c r="F59" s="2" t="s">
        <v>33</v>
      </c>
      <c r="G59" s="2" t="s">
        <v>33</v>
      </c>
      <c r="H59" s="2" t="s">
        <v>35</v>
      </c>
      <c r="I59" s="2" t="s">
        <v>33</v>
      </c>
      <c r="J59" s="2" t="s">
        <v>33</v>
      </c>
      <c r="K59" s="2" t="s">
        <v>34</v>
      </c>
      <c r="L59" s="2" t="s">
        <v>33</v>
      </c>
      <c r="M59" s="2" t="s">
        <v>33</v>
      </c>
      <c r="N59" s="2" t="s">
        <v>33</v>
      </c>
      <c r="O59" s="2" t="s">
        <v>76</v>
      </c>
      <c r="P59" s="2" t="s">
        <v>33</v>
      </c>
      <c r="Q59" s="2" t="s">
        <v>33</v>
      </c>
      <c r="R59" s="2" t="s">
        <v>50</v>
      </c>
      <c r="S59" s="2" t="s">
        <v>33</v>
      </c>
      <c r="T59" s="2" t="s">
        <v>50</v>
      </c>
      <c r="U59" s="2" t="s">
        <v>34</v>
      </c>
      <c r="V59" s="2" t="s">
        <v>89</v>
      </c>
      <c r="W59" s="2" t="s">
        <v>33</v>
      </c>
      <c r="X59" s="2" t="s">
        <v>33</v>
      </c>
      <c r="Y59" s="2" t="s">
        <v>40</v>
      </c>
      <c r="Z59" s="2" t="s">
        <v>41</v>
      </c>
      <c r="AA59" s="2" t="s">
        <v>42</v>
      </c>
      <c r="AB59" s="2" t="s">
        <v>43</v>
      </c>
      <c r="AC59" s="2" t="s">
        <v>55</v>
      </c>
    </row>
    <row r="60" spans="1:29" x14ac:dyDescent="0.3">
      <c r="A60" s="2" t="s">
        <v>56</v>
      </c>
      <c r="B60" s="2" t="s">
        <v>30</v>
      </c>
      <c r="C60" s="2" t="s">
        <v>31</v>
      </c>
      <c r="D60" s="2" t="s">
        <v>32</v>
      </c>
      <c r="E60" s="2" t="s">
        <v>34</v>
      </c>
      <c r="F60" s="2" t="s">
        <v>34</v>
      </c>
      <c r="G60" s="2" t="s">
        <v>33</v>
      </c>
      <c r="H60" s="2" t="s">
        <v>75</v>
      </c>
      <c r="I60" s="2" t="s">
        <v>33</v>
      </c>
      <c r="J60" s="2" t="s">
        <v>34</v>
      </c>
      <c r="K60" s="2" t="s">
        <v>33</v>
      </c>
      <c r="L60" s="2" t="s">
        <v>34</v>
      </c>
      <c r="M60" s="2" t="s">
        <v>33</v>
      </c>
      <c r="N60" s="2" t="s">
        <v>36</v>
      </c>
      <c r="O60" s="2" t="s">
        <v>37</v>
      </c>
      <c r="P60" s="2" t="s">
        <v>33</v>
      </c>
      <c r="Q60" s="2" t="s">
        <v>73</v>
      </c>
      <c r="R60" s="2" t="s">
        <v>39</v>
      </c>
      <c r="S60" s="2" t="s">
        <v>33</v>
      </c>
      <c r="T60" s="2" t="s">
        <v>38</v>
      </c>
      <c r="U60" s="2" t="s">
        <v>33</v>
      </c>
      <c r="V60" s="2" t="s">
        <v>89</v>
      </c>
      <c r="W60" s="2" t="s">
        <v>33</v>
      </c>
      <c r="X60" s="2" t="s">
        <v>33</v>
      </c>
      <c r="Y60" s="2" t="s">
        <v>90</v>
      </c>
      <c r="Z60" s="2" t="s">
        <v>77</v>
      </c>
      <c r="AA60" s="2" t="s">
        <v>63</v>
      </c>
      <c r="AB60" s="2" t="s">
        <v>69</v>
      </c>
      <c r="AC60" s="2" t="s">
        <v>44</v>
      </c>
    </row>
    <row r="61" spans="1:29" x14ac:dyDescent="0.3">
      <c r="A61" s="2" t="s">
        <v>29</v>
      </c>
      <c r="B61" s="2" t="s">
        <v>65</v>
      </c>
      <c r="C61" s="2" t="s">
        <v>66</v>
      </c>
      <c r="D61" s="2" t="s">
        <v>57</v>
      </c>
      <c r="E61" s="2" t="s">
        <v>34</v>
      </c>
      <c r="F61" s="2" t="s">
        <v>33</v>
      </c>
      <c r="G61" s="2" t="s">
        <v>33</v>
      </c>
      <c r="H61" s="2" t="s">
        <v>35</v>
      </c>
      <c r="I61" s="2" t="s">
        <v>33</v>
      </c>
      <c r="J61" s="2" t="s">
        <v>33</v>
      </c>
      <c r="K61" s="2" t="s">
        <v>33</v>
      </c>
      <c r="L61" s="2" t="s">
        <v>33</v>
      </c>
      <c r="M61" s="2" t="s">
        <v>34</v>
      </c>
      <c r="N61" s="2" t="s">
        <v>33</v>
      </c>
      <c r="O61" s="2" t="s">
        <v>37</v>
      </c>
      <c r="P61" s="2" t="s">
        <v>34</v>
      </c>
      <c r="Q61" s="2" t="s">
        <v>73</v>
      </c>
      <c r="R61" s="3"/>
      <c r="S61" s="2" t="s">
        <v>59</v>
      </c>
      <c r="T61" s="3"/>
      <c r="U61" s="2" t="s">
        <v>60</v>
      </c>
      <c r="V61" s="2" t="s">
        <v>51</v>
      </c>
      <c r="W61" s="2" t="s">
        <v>33</v>
      </c>
      <c r="X61" s="2" t="s">
        <v>33</v>
      </c>
      <c r="Y61" s="2" t="s">
        <v>91</v>
      </c>
      <c r="Z61" s="2" t="s">
        <v>77</v>
      </c>
      <c r="AA61" s="2" t="s">
        <v>72</v>
      </c>
      <c r="AB61" s="2" t="s">
        <v>54</v>
      </c>
      <c r="AC61" s="2" t="s">
        <v>55</v>
      </c>
    </row>
    <row r="62" spans="1:29" x14ac:dyDescent="0.3">
      <c r="C62" t="s">
        <v>66</v>
      </c>
      <c r="V62" t="s">
        <v>51</v>
      </c>
    </row>
    <row r="63" spans="1:29" x14ac:dyDescent="0.3">
      <c r="C63" t="s">
        <v>31</v>
      </c>
      <c r="V63" t="s">
        <v>94</v>
      </c>
    </row>
    <row r="64" spans="1:29" x14ac:dyDescent="0.3">
      <c r="A64" s="5" t="s">
        <v>96</v>
      </c>
      <c r="B64" s="5" t="s">
        <v>97</v>
      </c>
      <c r="C64" t="s">
        <v>92</v>
      </c>
      <c r="V64" t="s">
        <v>95</v>
      </c>
    </row>
    <row r="65" spans="1:22" x14ac:dyDescent="0.3">
      <c r="A65" s="6" t="s">
        <v>0</v>
      </c>
      <c r="C65" t="s">
        <v>66</v>
      </c>
      <c r="V65" t="s">
        <v>95</v>
      </c>
    </row>
    <row r="66" spans="1:22" x14ac:dyDescent="0.3">
      <c r="A66" s="2" t="s">
        <v>29</v>
      </c>
      <c r="B66">
        <f>COUNTIF($A$2:$A$61,"Kilka godzin dziennie")</f>
        <v>42</v>
      </c>
      <c r="C66" t="s">
        <v>66</v>
      </c>
      <c r="V66" t="s">
        <v>88</v>
      </c>
    </row>
    <row r="67" spans="1:22" x14ac:dyDescent="0.3">
      <c r="A67" s="2" t="s">
        <v>56</v>
      </c>
      <c r="B67">
        <f>COUNTIF(A2:A61,"Mniej niż godzinę dziennie")</f>
        <v>6</v>
      </c>
      <c r="C67" t="s">
        <v>66</v>
      </c>
      <c r="V67" t="s">
        <v>89</v>
      </c>
    </row>
    <row r="68" spans="1:22" x14ac:dyDescent="0.3">
      <c r="A68" s="2" t="s">
        <v>71</v>
      </c>
      <c r="B68">
        <f>COUNTIF(A2:A61,"Kilka godzin w tygodniu")</f>
        <v>6</v>
      </c>
      <c r="C68" t="s">
        <v>31</v>
      </c>
      <c r="V68" t="s">
        <v>95</v>
      </c>
    </row>
    <row r="69" spans="1:22" x14ac:dyDescent="0.3">
      <c r="A69" s="2" t="s">
        <v>45</v>
      </c>
      <c r="B69">
        <f>COUNTIF(A2:A61,"Sporadycznie")</f>
        <v>6</v>
      </c>
      <c r="C69" t="s">
        <v>92</v>
      </c>
      <c r="V69" t="s">
        <v>95</v>
      </c>
    </row>
    <row r="70" spans="1:22" x14ac:dyDescent="0.3">
      <c r="C70" t="s">
        <v>66</v>
      </c>
      <c r="V70" t="s">
        <v>95</v>
      </c>
    </row>
    <row r="71" spans="1:22" x14ac:dyDescent="0.3">
      <c r="A71" s="6" t="s">
        <v>1</v>
      </c>
      <c r="C71" t="s">
        <v>66</v>
      </c>
      <c r="V71" t="s">
        <v>88</v>
      </c>
    </row>
    <row r="72" spans="1:22" x14ac:dyDescent="0.3">
      <c r="A72" s="2" t="s">
        <v>46</v>
      </c>
      <c r="B72">
        <f>COUNTIF($B$2:$B$61, "W kawiarence internetowej")</f>
        <v>12</v>
      </c>
      <c r="C72" t="s">
        <v>66</v>
      </c>
      <c r="V72" t="s">
        <v>89</v>
      </c>
    </row>
    <row r="73" spans="1:22" x14ac:dyDescent="0.3">
      <c r="A73" s="2" t="s">
        <v>30</v>
      </c>
      <c r="B73">
        <f>COUNTIF($B$2:$B$61, "W pracy")</f>
        <v>24</v>
      </c>
      <c r="C73" t="s">
        <v>31</v>
      </c>
      <c r="V73" t="s">
        <v>95</v>
      </c>
    </row>
    <row r="74" spans="1:22" x14ac:dyDescent="0.3">
      <c r="A74" s="2" t="s">
        <v>65</v>
      </c>
      <c r="B74">
        <f>COUNTIF($B$2:$B$61, "W domu")</f>
        <v>18</v>
      </c>
      <c r="C74" t="s">
        <v>92</v>
      </c>
      <c r="V74" t="s">
        <v>95</v>
      </c>
    </row>
    <row r="75" spans="1:22" x14ac:dyDescent="0.3">
      <c r="A75" s="2" t="s">
        <v>80</v>
      </c>
      <c r="B75">
        <f>COUNTIF($B$2:$B$61, "Na uczelni")</f>
        <v>3</v>
      </c>
      <c r="C75" t="s">
        <v>66</v>
      </c>
      <c r="V75" t="s">
        <v>89</v>
      </c>
    </row>
    <row r="76" spans="1:22" x14ac:dyDescent="0.3">
      <c r="C76" t="s">
        <v>66</v>
      </c>
      <c r="V76" t="s">
        <v>89</v>
      </c>
    </row>
    <row r="77" spans="1:22" x14ac:dyDescent="0.3">
      <c r="V77" t="s">
        <v>94</v>
      </c>
    </row>
    <row r="78" spans="1:22" x14ac:dyDescent="0.3">
      <c r="A78" s="6" t="s">
        <v>2</v>
      </c>
      <c r="V78" t="s">
        <v>51</v>
      </c>
    </row>
    <row r="79" spans="1:22" x14ac:dyDescent="0.3">
      <c r="A79" s="2" t="s">
        <v>47</v>
      </c>
      <c r="B79">
        <f>COUNTIF($C$2:$C$76,"Komputer stacjonarny")</f>
        <v>30</v>
      </c>
      <c r="V79" t="s">
        <v>94</v>
      </c>
    </row>
    <row r="80" spans="1:22" x14ac:dyDescent="0.3">
      <c r="A80" s="2" t="s">
        <v>66</v>
      </c>
      <c r="B80">
        <f>COUNTIF($C$2:$C$76,"Telefon komórkowy lub tablet")</f>
        <v>24</v>
      </c>
      <c r="V80" t="s">
        <v>51</v>
      </c>
    </row>
    <row r="81" spans="1:22" x14ac:dyDescent="0.3">
      <c r="A81" s="2" t="s">
        <v>31</v>
      </c>
      <c r="B81">
        <f>COUNTIF($C$2:$C$76,"Laptop")</f>
        <v>18</v>
      </c>
      <c r="V81" t="s">
        <v>89</v>
      </c>
    </row>
    <row r="82" spans="1:22" x14ac:dyDescent="0.3">
      <c r="A82" s="7" t="s">
        <v>92</v>
      </c>
      <c r="B82">
        <f>COUNTIF($C$2:$C$76,"Telewizor z wifi")</f>
        <v>3</v>
      </c>
      <c r="V82" t="s">
        <v>95</v>
      </c>
    </row>
    <row r="83" spans="1:22" x14ac:dyDescent="0.3">
      <c r="V83" t="s">
        <v>89</v>
      </c>
    </row>
    <row r="84" spans="1:22" x14ac:dyDescent="0.3">
      <c r="A84" s="8" t="s">
        <v>3</v>
      </c>
      <c r="V84" t="s">
        <v>95</v>
      </c>
    </row>
    <row r="85" spans="1:22" x14ac:dyDescent="0.3">
      <c r="A85" s="2" t="s">
        <v>32</v>
      </c>
      <c r="B85">
        <f t="shared" ref="B85" si="0">COUNTIF($D$2:$D$61,"Tak, robię to bardzo często")</f>
        <v>24</v>
      </c>
      <c r="V85" t="s">
        <v>95</v>
      </c>
    </row>
    <row r="86" spans="1:22" x14ac:dyDescent="0.3">
      <c r="A86" s="2" t="s">
        <v>45</v>
      </c>
      <c r="B86">
        <f>COUNTIF($D$2:$D$61,"Sporadycznie")</f>
        <v>15</v>
      </c>
      <c r="V86" t="s">
        <v>88</v>
      </c>
    </row>
    <row r="87" spans="1:22" x14ac:dyDescent="0.3">
      <c r="A87" s="2" t="s">
        <v>57</v>
      </c>
      <c r="B87">
        <f>COUNTIF($D$2:$D$61,"Czasami,")</f>
        <v>21</v>
      </c>
      <c r="V87" t="s">
        <v>95</v>
      </c>
    </row>
    <row r="88" spans="1:22" x14ac:dyDescent="0.3">
      <c r="A88" s="2" t="s">
        <v>98</v>
      </c>
      <c r="B88">
        <f>COUNTIF($D$2:$D$61,"Nigdy")</f>
        <v>0</v>
      </c>
      <c r="V88" t="s">
        <v>89</v>
      </c>
    </row>
    <row r="89" spans="1:22" x14ac:dyDescent="0.3">
      <c r="V89" t="s">
        <v>94</v>
      </c>
    </row>
    <row r="90" spans="1:22" x14ac:dyDescent="0.3">
      <c r="A90" s="8" t="s">
        <v>4</v>
      </c>
      <c r="V90" t="s">
        <v>51</v>
      </c>
    </row>
    <row r="91" spans="1:22" x14ac:dyDescent="0.3">
      <c r="A91" s="7" t="s">
        <v>33</v>
      </c>
      <c r="B91">
        <f>COUNTIF($E$2:$E$61,"Tak")</f>
        <v>33</v>
      </c>
      <c r="V91" t="s">
        <v>89</v>
      </c>
    </row>
    <row r="92" spans="1:22" x14ac:dyDescent="0.3">
      <c r="A92" t="s">
        <v>34</v>
      </c>
      <c r="B92">
        <f>COUNTIF($E$2:$E$61,"Nie")</f>
        <v>27</v>
      </c>
      <c r="V92" t="s">
        <v>89</v>
      </c>
    </row>
    <row r="93" spans="1:22" x14ac:dyDescent="0.3">
      <c r="V93" t="s">
        <v>95</v>
      </c>
    </row>
    <row r="94" spans="1:22" x14ac:dyDescent="0.3">
      <c r="A94" s="8" t="s">
        <v>5</v>
      </c>
      <c r="V94" t="s">
        <v>95</v>
      </c>
    </row>
    <row r="95" spans="1:22" x14ac:dyDescent="0.3">
      <c r="A95" t="s">
        <v>33</v>
      </c>
      <c r="B95">
        <f>COUNTIF($F$2:$F$61,"Tak")</f>
        <v>36</v>
      </c>
      <c r="V95" t="s">
        <v>95</v>
      </c>
    </row>
    <row r="96" spans="1:22" x14ac:dyDescent="0.3">
      <c r="A96" t="s">
        <v>34</v>
      </c>
      <c r="B96">
        <f>COUNTIF($F$2:$F$61, "Nie")</f>
        <v>24</v>
      </c>
      <c r="V96" t="s">
        <v>94</v>
      </c>
    </row>
    <row r="97" spans="1:22" x14ac:dyDescent="0.3">
      <c r="V97" t="s">
        <v>51</v>
      </c>
    </row>
    <row r="98" spans="1:22" x14ac:dyDescent="0.3">
      <c r="A98" s="8" t="s">
        <v>6</v>
      </c>
      <c r="V98" t="s">
        <v>51</v>
      </c>
    </row>
    <row r="99" spans="1:22" x14ac:dyDescent="0.3">
      <c r="A99" t="s">
        <v>33</v>
      </c>
      <c r="B99">
        <f>COUNTIF($G$2:$G$61,"Tak")</f>
        <v>39</v>
      </c>
      <c r="V99" t="s">
        <v>89</v>
      </c>
    </row>
    <row r="100" spans="1:22" x14ac:dyDescent="0.3">
      <c r="A100" t="s">
        <v>34</v>
      </c>
      <c r="B100">
        <f>COUNTIF($G$2:$G$61,"Nie")</f>
        <v>21</v>
      </c>
      <c r="V100" t="s">
        <v>89</v>
      </c>
    </row>
    <row r="101" spans="1:22" x14ac:dyDescent="0.3">
      <c r="V101" t="s">
        <v>89</v>
      </c>
    </row>
    <row r="102" spans="1:22" x14ac:dyDescent="0.3">
      <c r="A102" s="8" t="s">
        <v>7</v>
      </c>
      <c r="V102" t="s">
        <v>95</v>
      </c>
    </row>
    <row r="103" spans="1:22" x14ac:dyDescent="0.3">
      <c r="A103" s="2" t="s">
        <v>67</v>
      </c>
      <c r="B103">
        <f>COUNTIF($H$2:$H$61,"Zachowuję go dla siebie, tylko niektórzy z przyjaciół mogą go widzieć")</f>
        <v>3</v>
      </c>
      <c r="V103" t="s">
        <v>94</v>
      </c>
    </row>
    <row r="104" spans="1:22" x14ac:dyDescent="0.3">
      <c r="A104" s="7" t="s">
        <v>35</v>
      </c>
      <c r="B104">
        <f>COUNTIF($H$2:$H$61,"Nie wpisuję żadnych danych")</f>
        <v>27</v>
      </c>
    </row>
    <row r="105" spans="1:22" x14ac:dyDescent="0.3">
      <c r="A105" s="7" t="s">
        <v>75</v>
      </c>
      <c r="B105">
        <f>COUNTIF($H$2:$H$61,"Upubliczniam go i udostępniam dużo informacji o swoim życiu")</f>
        <v>18</v>
      </c>
    </row>
    <row r="106" spans="1:22" x14ac:dyDescent="0.3">
      <c r="A106" s="7" t="s">
        <v>78</v>
      </c>
      <c r="B106">
        <f>COUNTIF($H$2:$H$61,"Wpisuję dane nieprawdziwe lub tylko dane nic niemówiące o mnie osobom nieznajomym")</f>
        <v>12</v>
      </c>
    </row>
    <row r="108" spans="1:22" x14ac:dyDescent="0.3">
      <c r="A108" s="8" t="s">
        <v>8</v>
      </c>
    </row>
    <row r="109" spans="1:22" x14ac:dyDescent="0.3">
      <c r="A109" s="7" t="s">
        <v>33</v>
      </c>
      <c r="B109">
        <f>COUNTIF($I$2:$I$61,"Tak")</f>
        <v>54</v>
      </c>
    </row>
    <row r="110" spans="1:22" x14ac:dyDescent="0.3">
      <c r="A110" s="7" t="s">
        <v>34</v>
      </c>
      <c r="B110">
        <f>COUNTIF($I$2:$I$61,"Nie")</f>
        <v>6</v>
      </c>
    </row>
    <row r="112" spans="1:22" x14ac:dyDescent="0.3">
      <c r="A112" s="8" t="s">
        <v>9</v>
      </c>
    </row>
    <row r="113" spans="1:2" x14ac:dyDescent="0.3">
      <c r="A113" t="s">
        <v>33</v>
      </c>
      <c r="B113">
        <f>COUNTIF($J$2:$J$61,"Tak")</f>
        <v>51</v>
      </c>
    </row>
    <row r="114" spans="1:2" x14ac:dyDescent="0.3">
      <c r="A114" t="s">
        <v>34</v>
      </c>
      <c r="B114">
        <f>COUNTIF($J$2:$J$61,"Nie")</f>
        <v>9</v>
      </c>
    </row>
    <row r="116" spans="1:2" x14ac:dyDescent="0.3">
      <c r="A116" s="8" t="s">
        <v>10</v>
      </c>
    </row>
    <row r="117" spans="1:2" x14ac:dyDescent="0.3">
      <c r="A117" t="s">
        <v>33</v>
      </c>
      <c r="B117">
        <f>COUNTIF($K$2:$K$61,"Tak")</f>
        <v>39</v>
      </c>
    </row>
    <row r="118" spans="1:2" x14ac:dyDescent="0.3">
      <c r="A118" t="s">
        <v>34</v>
      </c>
      <c r="B118">
        <f>COUNTIF($K$2:$K$61,"Nie")</f>
        <v>21</v>
      </c>
    </row>
    <row r="120" spans="1:2" x14ac:dyDescent="0.3">
      <c r="A120" s="8" t="s">
        <v>11</v>
      </c>
    </row>
    <row r="121" spans="1:2" x14ac:dyDescent="0.3">
      <c r="A121" t="s">
        <v>33</v>
      </c>
      <c r="B121">
        <f>COUNTIF($L$2:$L$61,"Tak")</f>
        <v>33</v>
      </c>
    </row>
    <row r="122" spans="1:2" x14ac:dyDescent="0.3">
      <c r="A122" t="s">
        <v>34</v>
      </c>
      <c r="B122">
        <f>COUNTIF($L$2:$L$61,"Nie")</f>
        <v>27</v>
      </c>
    </row>
    <row r="124" spans="1:2" x14ac:dyDescent="0.3">
      <c r="A124" s="8" t="s">
        <v>12</v>
      </c>
    </row>
    <row r="125" spans="1:2" x14ac:dyDescent="0.3">
      <c r="A125" t="s">
        <v>33</v>
      </c>
      <c r="B125">
        <f>COUNTIF($M$2:$M$61,"Tak")</f>
        <v>36</v>
      </c>
    </row>
    <row r="126" spans="1:2" x14ac:dyDescent="0.3">
      <c r="A126" t="s">
        <v>34</v>
      </c>
      <c r="B126">
        <f>COUNTIF($M$2:$M$61,"Nie")</f>
        <v>24</v>
      </c>
    </row>
    <row r="128" spans="1:2" x14ac:dyDescent="0.3">
      <c r="A128" s="8" t="s">
        <v>13</v>
      </c>
    </row>
    <row r="129" spans="1:2" x14ac:dyDescent="0.3">
      <c r="A129" t="s">
        <v>33</v>
      </c>
      <c r="B129">
        <f>COUNTIF($N$2:$N$61,"Tak")</f>
        <v>21</v>
      </c>
    </row>
    <row r="130" spans="1:2" x14ac:dyDescent="0.3">
      <c r="A130" t="s">
        <v>34</v>
      </c>
      <c r="B130">
        <f>COUNTIF($N$2:$N$61,"Nie")</f>
        <v>18</v>
      </c>
    </row>
    <row r="131" spans="1:2" x14ac:dyDescent="0.3">
      <c r="A131" t="s">
        <v>36</v>
      </c>
      <c r="B131">
        <f>COUNTIF($N$2:$N$61,"Nie wiem")</f>
        <v>21</v>
      </c>
    </row>
    <row r="133" spans="1:2" x14ac:dyDescent="0.3">
      <c r="A133" s="8" t="s">
        <v>14</v>
      </c>
    </row>
    <row r="134" spans="1:2" x14ac:dyDescent="0.3">
      <c r="A134" t="s">
        <v>76</v>
      </c>
      <c r="B134">
        <f>COUNTIF($O$2:$O$61,"Tak, znam wszystkie zagrożenia")</f>
        <v>18</v>
      </c>
    </row>
    <row r="135" spans="1:2" x14ac:dyDescent="0.3">
      <c r="A135" t="s">
        <v>37</v>
      </c>
      <c r="B135">
        <f>COUNTIF($O$2:$O$61,"Tak, znam część zagrożeń")</f>
        <v>33</v>
      </c>
    </row>
    <row r="136" spans="1:2" x14ac:dyDescent="0.3">
      <c r="A136" t="s">
        <v>99</v>
      </c>
      <c r="B136">
        <f>COUNTIF($O$2:$O$61,"Nie")</f>
        <v>9</v>
      </c>
    </row>
    <row r="138" spans="1:2" x14ac:dyDescent="0.3">
      <c r="A138" s="8" t="s">
        <v>15</v>
      </c>
    </row>
    <row r="139" spans="1:2" x14ac:dyDescent="0.3">
      <c r="A139" t="s">
        <v>33</v>
      </c>
      <c r="B139">
        <f>COUNTIF($P$2:$P$61,"Tak")</f>
        <v>27</v>
      </c>
    </row>
    <row r="140" spans="1:2" x14ac:dyDescent="0.3">
      <c r="A140" t="s">
        <v>34</v>
      </c>
      <c r="B140">
        <f>COUNTIF($P$2:$P$61,"Nie")</f>
        <v>21</v>
      </c>
    </row>
    <row r="141" spans="1:2" x14ac:dyDescent="0.3">
      <c r="A141" t="s">
        <v>48</v>
      </c>
      <c r="B141">
        <f>COUNTIF($P$2:$P$61,"Częściowo")</f>
        <v>12</v>
      </c>
    </row>
    <row r="143" spans="1:2" x14ac:dyDescent="0.3">
      <c r="A143" s="8" t="s">
        <v>16</v>
      </c>
    </row>
    <row r="144" spans="1:2" x14ac:dyDescent="0.3">
      <c r="A144" t="s">
        <v>99</v>
      </c>
      <c r="B144">
        <f>COUNTIF($Q$2:$Q$61,"Nie (przejdź do pytania 15)")</f>
        <v>30</v>
      </c>
    </row>
    <row r="145" spans="1:2" x14ac:dyDescent="0.3">
      <c r="A145" t="s">
        <v>33</v>
      </c>
      <c r="B145">
        <f>COUNTIF($Q$2:$Q$61,"Tak")</f>
        <v>30</v>
      </c>
    </row>
    <row r="147" spans="1:2" x14ac:dyDescent="0.3">
      <c r="A147" s="8" t="s">
        <v>17</v>
      </c>
    </row>
    <row r="148" spans="1:2" x14ac:dyDescent="0.3">
      <c r="A148" t="s">
        <v>68</v>
      </c>
      <c r="B148">
        <f>COUNTIF($R$2:$R$60,"Wirusy i złośliwe programy")</f>
        <v>6</v>
      </c>
    </row>
    <row r="149" spans="1:2" x14ac:dyDescent="0.3">
      <c r="A149" t="s">
        <v>38</v>
      </c>
      <c r="B149">
        <f>COUNTIF($R$2:$R$60,"Włamania do systemu")</f>
        <v>6</v>
      </c>
    </row>
    <row r="150" spans="1:2" x14ac:dyDescent="0.3">
      <c r="A150" t="s">
        <v>39</v>
      </c>
      <c r="B150">
        <f>COUNTIF($R$2:$R$60,"Kradzież danych osobowych")</f>
        <v>12</v>
      </c>
    </row>
    <row r="151" spans="1:2" x14ac:dyDescent="0.3">
      <c r="A151" t="s">
        <v>49</v>
      </c>
      <c r="B151">
        <f>COUNTIF($R$2:$R$60,"Włamanie na konto bankowe")</f>
        <v>12</v>
      </c>
    </row>
    <row r="152" spans="1:2" x14ac:dyDescent="0.3">
      <c r="A152" t="s">
        <v>50</v>
      </c>
      <c r="B152">
        <f>COUNTIF($R$2:$R$60,"Pedofilia lub pornografia")</f>
        <v>15</v>
      </c>
    </row>
    <row r="153" spans="1:2" x14ac:dyDescent="0.3">
      <c r="A153" t="s">
        <v>58</v>
      </c>
      <c r="B153">
        <f>COUNTIF($R$2:$R$60,"Internetowi oszuści")</f>
        <v>6</v>
      </c>
    </row>
    <row r="154" spans="1:2" x14ac:dyDescent="0.3">
      <c r="A154" t="s">
        <v>100</v>
      </c>
      <c r="B154">
        <f>COUNTIF($R$2:$R$60,"Inny")</f>
        <v>0</v>
      </c>
    </row>
    <row r="156" spans="1:2" x14ac:dyDescent="0.3">
      <c r="A156" s="8" t="s">
        <v>18</v>
      </c>
    </row>
    <row r="157" spans="1:2" x14ac:dyDescent="0.3">
      <c r="A157" t="s">
        <v>33</v>
      </c>
      <c r="B157">
        <f>COUNTIF($S$2:$S$61,"Tak")</f>
        <v>42</v>
      </c>
    </row>
    <row r="158" spans="1:2" x14ac:dyDescent="0.3">
      <c r="A158" t="s">
        <v>59</v>
      </c>
      <c r="B158">
        <f>COUNTIF($S$2:$S$61,"Nie (przejdź do pytania 17)")</f>
        <v>18</v>
      </c>
    </row>
    <row r="160" spans="1:2" x14ac:dyDescent="0.3">
      <c r="A160" s="8" t="s">
        <v>19</v>
      </c>
    </row>
    <row r="161" spans="1:2" x14ac:dyDescent="0.3">
      <c r="A161" t="s">
        <v>68</v>
      </c>
      <c r="B161">
        <f>COUNTIF($T$2:$T$60,"Wirusy i złośliwe programy")</f>
        <v>9</v>
      </c>
    </row>
    <row r="162" spans="1:2" x14ac:dyDescent="0.3">
      <c r="A162" s="2" t="s">
        <v>38</v>
      </c>
      <c r="B162">
        <f>COUNTIF($T$2:$T$60,"Włamania do systemu")</f>
        <v>12</v>
      </c>
    </row>
    <row r="163" spans="1:2" x14ac:dyDescent="0.3">
      <c r="A163" s="2" t="s">
        <v>39</v>
      </c>
      <c r="B163">
        <f>COUNTIF($T$2:$T$60,"Kradzież danych osobowych")</f>
        <v>6</v>
      </c>
    </row>
    <row r="164" spans="1:2" x14ac:dyDescent="0.3">
      <c r="A164" s="7" t="s">
        <v>101</v>
      </c>
      <c r="B164">
        <f>COUNTIF($T$2:$T$60,"Włamanie na konto bankowe")</f>
        <v>6</v>
      </c>
    </row>
    <row r="165" spans="1:2" x14ac:dyDescent="0.3">
      <c r="A165" s="2" t="s">
        <v>50</v>
      </c>
      <c r="B165">
        <f>COUNTIF($T$2:$T$60,"Pedofilia lub pornografia")</f>
        <v>12</v>
      </c>
    </row>
    <row r="166" spans="1:2" x14ac:dyDescent="0.3">
      <c r="A166" s="7" t="s">
        <v>58</v>
      </c>
      <c r="B166">
        <f>COUNTIF($T$2:$T$60,"Internetowi oszuści")</f>
        <v>0</v>
      </c>
    </row>
    <row r="167" spans="1:2" x14ac:dyDescent="0.3">
      <c r="A167" s="2" t="s">
        <v>81</v>
      </c>
      <c r="B167">
        <f>COUNTIF($T$2:$T$60,"Wirus usunął wszystko z dysku")</f>
        <v>3</v>
      </c>
    </row>
    <row r="169" spans="1:2" x14ac:dyDescent="0.3">
      <c r="A169" s="8" t="s">
        <v>20</v>
      </c>
    </row>
    <row r="170" spans="1:2" x14ac:dyDescent="0.3">
      <c r="A170" t="s">
        <v>33</v>
      </c>
      <c r="B170">
        <f>COUNTIF($U$2:$U$61,"Tak")</f>
        <v>36</v>
      </c>
    </row>
    <row r="171" spans="1:2" x14ac:dyDescent="0.3">
      <c r="A171" t="s">
        <v>34</v>
      </c>
      <c r="B171">
        <f>COUNTIF($U$2:$U$61,"Nie")</f>
        <v>18</v>
      </c>
    </row>
    <row r="172" spans="1:2" x14ac:dyDescent="0.3">
      <c r="A172" t="s">
        <v>60</v>
      </c>
      <c r="B172">
        <f>COUNTIF($U$2:$U$61,"Nie jestem pewien/ pewna")</f>
        <v>6</v>
      </c>
    </row>
    <row r="174" spans="1:2" x14ac:dyDescent="0.3">
      <c r="A174" s="6" t="s">
        <v>21</v>
      </c>
    </row>
    <row r="175" spans="1:2" x14ac:dyDescent="0.3">
      <c r="A175" s="2" t="s">
        <v>61</v>
      </c>
      <c r="B175">
        <f>COUNTIF($V$2:$V$103,"Udostępnianie swoich zdjęć")</f>
        <v>9</v>
      </c>
    </row>
    <row r="176" spans="1:2" x14ac:dyDescent="0.3">
      <c r="A176" s="7" t="s">
        <v>93</v>
      </c>
      <c r="B176">
        <f>COUNTIF($V$2:$V$103,"Udostępnianie zdjęć swoich dzieci")</f>
        <v>6</v>
      </c>
    </row>
    <row r="177" spans="1:2" x14ac:dyDescent="0.3">
      <c r="A177" s="7" t="s">
        <v>51</v>
      </c>
      <c r="B177">
        <f>COUNTIF($V$2:$V$103,"Transakcje internetowe")</f>
        <v>36</v>
      </c>
    </row>
    <row r="178" spans="1:2" x14ac:dyDescent="0.3">
      <c r="A178" s="7" t="s">
        <v>89</v>
      </c>
      <c r="B178">
        <f>COUNTIF($V$2:$V$103,"Otwieranie wiadomości z nieznanych źródeł")</f>
        <v>24</v>
      </c>
    </row>
    <row r="179" spans="1:2" x14ac:dyDescent="0.3">
      <c r="A179" s="7" t="s">
        <v>95</v>
      </c>
      <c r="B179">
        <f>COUNTIF($V$2:$V$103,"Udostępnianie swoich danych osobowych")</f>
        <v>15</v>
      </c>
    </row>
    <row r="180" spans="1:2" x14ac:dyDescent="0.3">
      <c r="A180" s="7" t="s">
        <v>88</v>
      </c>
      <c r="B180">
        <f>COUNTIF($V$2:$V$103,"Kontakt z nieznajomymi")</f>
        <v>6</v>
      </c>
    </row>
    <row r="181" spans="1:2" x14ac:dyDescent="0.3">
      <c r="A181" s="7" t="s">
        <v>94</v>
      </c>
      <c r="B181">
        <f>COUNTIF($V$2:$V$103,"Zakupy przez Internet")</f>
        <v>6</v>
      </c>
    </row>
    <row r="183" spans="1:2" x14ac:dyDescent="0.3">
      <c r="A183" s="8" t="s">
        <v>22</v>
      </c>
    </row>
    <row r="184" spans="1:2" x14ac:dyDescent="0.3">
      <c r="A184" s="7" t="s">
        <v>33</v>
      </c>
      <c r="B184">
        <f>COUNTIF($W$2:$W$61,"Tak")</f>
        <v>51</v>
      </c>
    </row>
    <row r="185" spans="1:2" x14ac:dyDescent="0.3">
      <c r="A185" s="7" t="s">
        <v>34</v>
      </c>
      <c r="B185">
        <f>COUNTIF($W$2:$W$61,"Nie")</f>
        <v>9</v>
      </c>
    </row>
    <row r="187" spans="1:2" x14ac:dyDescent="0.3">
      <c r="A187" s="8" t="s">
        <v>23</v>
      </c>
    </row>
    <row r="188" spans="1:2" x14ac:dyDescent="0.3">
      <c r="A188" t="s">
        <v>33</v>
      </c>
      <c r="B188">
        <f>COUNTIF($X$2:$X$61,"Tak")</f>
        <v>48</v>
      </c>
    </row>
    <row r="189" spans="1:2" x14ac:dyDescent="0.3">
      <c r="A189" t="s">
        <v>34</v>
      </c>
      <c r="B189">
        <f>COUNTIF($X$2:$X$61,"Nie")</f>
        <v>12</v>
      </c>
    </row>
    <row r="191" spans="1:2" x14ac:dyDescent="0.3">
      <c r="A191" s="8" t="s">
        <v>102</v>
      </c>
    </row>
    <row r="192" spans="1:2" x14ac:dyDescent="0.3">
      <c r="A192" s="2" t="s">
        <v>40</v>
      </c>
    </row>
    <row r="193" spans="1:2" x14ac:dyDescent="0.3">
      <c r="A193" s="2" t="s">
        <v>52</v>
      </c>
    </row>
    <row r="194" spans="1:2" x14ac:dyDescent="0.3">
      <c r="A194" s="2" t="s">
        <v>62</v>
      </c>
    </row>
    <row r="195" spans="1:2" x14ac:dyDescent="0.3">
      <c r="A195" s="2" t="s">
        <v>74</v>
      </c>
    </row>
    <row r="196" spans="1:2" x14ac:dyDescent="0.3">
      <c r="A196" s="2" t="s">
        <v>79</v>
      </c>
    </row>
    <row r="197" spans="1:2" x14ac:dyDescent="0.3">
      <c r="A197" s="2" t="s">
        <v>82</v>
      </c>
    </row>
    <row r="198" spans="1:2" x14ac:dyDescent="0.3">
      <c r="A198" s="2" t="s">
        <v>85</v>
      </c>
    </row>
    <row r="199" spans="1:2" x14ac:dyDescent="0.3">
      <c r="A199" s="2" t="s">
        <v>86</v>
      </c>
    </row>
    <row r="200" spans="1:2" x14ac:dyDescent="0.3">
      <c r="A200" s="2" t="s">
        <v>87</v>
      </c>
    </row>
    <row r="201" spans="1:2" x14ac:dyDescent="0.3">
      <c r="A201" s="2" t="s">
        <v>90</v>
      </c>
    </row>
    <row r="202" spans="1:2" x14ac:dyDescent="0.3">
      <c r="A202" s="2" t="s">
        <v>91</v>
      </c>
    </row>
    <row r="203" spans="1:2" x14ac:dyDescent="0.3">
      <c r="A203" s="2" t="s">
        <v>40</v>
      </c>
    </row>
    <row r="204" spans="1:2" x14ac:dyDescent="0.3">
      <c r="A204" s="2"/>
    </row>
    <row r="205" spans="1:2" x14ac:dyDescent="0.3">
      <c r="A205" s="5" t="s">
        <v>103</v>
      </c>
    </row>
    <row r="206" spans="1:2" x14ac:dyDescent="0.3">
      <c r="A206" s="5" t="s">
        <v>25</v>
      </c>
    </row>
    <row r="207" spans="1:2" x14ac:dyDescent="0.3">
      <c r="A207" s="7" t="s">
        <v>41</v>
      </c>
      <c r="B207">
        <f>COUNTIF($Z$2:$Z$61,"Kobieta")</f>
        <v>51</v>
      </c>
    </row>
    <row r="208" spans="1:2" x14ac:dyDescent="0.3">
      <c r="A208" s="3" t="s">
        <v>77</v>
      </c>
      <c r="B208">
        <f>COUNTIF($Z$2:$Z$61,"Mężczyzna")</f>
        <v>9</v>
      </c>
    </row>
    <row r="209" spans="1:2" x14ac:dyDescent="0.3">
      <c r="A209" s="2"/>
    </row>
    <row r="210" spans="1:2" x14ac:dyDescent="0.3">
      <c r="A210" s="8" t="s">
        <v>26</v>
      </c>
    </row>
    <row r="211" spans="1:2" x14ac:dyDescent="0.3">
      <c r="A211" t="s">
        <v>42</v>
      </c>
      <c r="B211">
        <f>COUNTIF($AA$2:$AA$61,"Mniej niż 25 lat")</f>
        <v>21</v>
      </c>
    </row>
    <row r="212" spans="1:2" x14ac:dyDescent="0.3">
      <c r="A212" t="s">
        <v>63</v>
      </c>
      <c r="B212">
        <f>COUNTIF($AA$2:$AA$61,"25-40 lat")</f>
        <v>21</v>
      </c>
    </row>
    <row r="213" spans="1:2" x14ac:dyDescent="0.3">
      <c r="A213" t="s">
        <v>72</v>
      </c>
      <c r="B213">
        <f>COUNTIF($AA$2:$AA$61,"41-55 lat")</f>
        <v>12</v>
      </c>
    </row>
    <row r="214" spans="1:2" x14ac:dyDescent="0.3">
      <c r="A214" t="s">
        <v>53</v>
      </c>
      <c r="B214">
        <f>COUNTIF($AA$2:$AA$61,"powyżej 55 lat")</f>
        <v>6</v>
      </c>
    </row>
    <row r="215" spans="1:2" x14ac:dyDescent="0.3">
      <c r="A215" s="3"/>
    </row>
    <row r="216" spans="1:2" x14ac:dyDescent="0.3">
      <c r="A216" s="10" t="s">
        <v>27</v>
      </c>
    </row>
    <row r="217" spans="1:2" x14ac:dyDescent="0.3">
      <c r="A217" s="7" t="s">
        <v>43</v>
      </c>
      <c r="B217">
        <f>COUNTIF($AB$2:$AB$61,"podstawowe")</f>
        <v>18</v>
      </c>
    </row>
    <row r="218" spans="1:2" x14ac:dyDescent="0.3">
      <c r="A218" s="3" t="s">
        <v>54</v>
      </c>
      <c r="B218">
        <f>COUNTIF($AB$2:$AB$61,"zawodowe")</f>
        <v>9</v>
      </c>
    </row>
    <row r="219" spans="1:2" x14ac:dyDescent="0.3">
      <c r="A219" s="7" t="s">
        <v>69</v>
      </c>
      <c r="B219">
        <f>COUNTIF($AB$2:$AB$61,"średnie")</f>
        <v>27</v>
      </c>
    </row>
    <row r="220" spans="1:2" x14ac:dyDescent="0.3">
      <c r="A220" s="7" t="s">
        <v>64</v>
      </c>
      <c r="B220">
        <f>COUNTIF($AB$2:$AB$61,"wyższe")</f>
        <v>6</v>
      </c>
    </row>
    <row r="221" spans="1:2" x14ac:dyDescent="0.3">
      <c r="A221" s="3"/>
    </row>
    <row r="222" spans="1:2" x14ac:dyDescent="0.3">
      <c r="A222" s="5" t="s">
        <v>28</v>
      </c>
    </row>
    <row r="223" spans="1:2" x14ac:dyDescent="0.3">
      <c r="A223" s="7" t="s">
        <v>55</v>
      </c>
      <c r="B223">
        <f>COUNTIF($AC$2:$AC$61,"Wieś")</f>
        <v>42</v>
      </c>
    </row>
    <row r="224" spans="1:2" x14ac:dyDescent="0.3">
      <c r="A224" s="7" t="s">
        <v>70</v>
      </c>
      <c r="B224">
        <f>COUNTIF($AC$2:$AC$61,"Miasto do 100 tys. mieszkańców")</f>
        <v>3</v>
      </c>
    </row>
    <row r="225" spans="1:2" x14ac:dyDescent="0.3">
      <c r="A225" s="7" t="s">
        <v>44</v>
      </c>
      <c r="B225">
        <f>COUNTIF($AC$2:$AC$61,"Miasto od 101-500 tys. mieszkańców")</f>
        <v>12</v>
      </c>
    </row>
    <row r="226" spans="1:2" x14ac:dyDescent="0.3">
      <c r="A226" s="7" t="s">
        <v>83</v>
      </c>
      <c r="B226">
        <f>COUNTIF($AC$2:$AC$61,"Miasto pow. 500 tys. mieszkańców")</f>
        <v>3</v>
      </c>
    </row>
    <row r="227" spans="1:2" x14ac:dyDescent="0.3">
      <c r="A227" s="3"/>
    </row>
    <row r="228" spans="1:2" x14ac:dyDescent="0.3">
      <c r="A228" s="3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63"/>
  <sheetViews>
    <sheetView workbookViewId="0">
      <selection activeCell="J135" sqref="J135"/>
    </sheetView>
  </sheetViews>
  <sheetFormatPr defaultRowHeight="14.4" x14ac:dyDescent="0.3"/>
  <sheetData>
    <row r="1" spans="1:2" x14ac:dyDescent="0.3">
      <c r="A1" t="s">
        <v>96</v>
      </c>
      <c r="B1" t="s">
        <v>97</v>
      </c>
    </row>
    <row r="2" spans="1:2" x14ac:dyDescent="0.3">
      <c r="A2" t="s">
        <v>0</v>
      </c>
    </row>
    <row r="3" spans="1:2" x14ac:dyDescent="0.3">
      <c r="A3" t="s">
        <v>29</v>
      </c>
      <c r="B3">
        <v>42</v>
      </c>
    </row>
    <row r="4" spans="1:2" x14ac:dyDescent="0.3">
      <c r="A4" t="s">
        <v>56</v>
      </c>
      <c r="B4">
        <v>6</v>
      </c>
    </row>
    <row r="5" spans="1:2" x14ac:dyDescent="0.3">
      <c r="A5" t="s">
        <v>71</v>
      </c>
      <c r="B5">
        <v>6</v>
      </c>
    </row>
    <row r="6" spans="1:2" x14ac:dyDescent="0.3">
      <c r="A6" t="s">
        <v>45</v>
      </c>
      <c r="B6">
        <v>6</v>
      </c>
    </row>
    <row r="8" spans="1:2" x14ac:dyDescent="0.3">
      <c r="A8" t="s">
        <v>1</v>
      </c>
    </row>
    <row r="9" spans="1:2" x14ac:dyDescent="0.3">
      <c r="A9" t="s">
        <v>46</v>
      </c>
      <c r="B9">
        <v>12</v>
      </c>
    </row>
    <row r="10" spans="1:2" x14ac:dyDescent="0.3">
      <c r="A10" t="s">
        <v>30</v>
      </c>
      <c r="B10">
        <v>24</v>
      </c>
    </row>
    <row r="11" spans="1:2" x14ac:dyDescent="0.3">
      <c r="A11" t="s">
        <v>65</v>
      </c>
      <c r="B11">
        <v>18</v>
      </c>
    </row>
    <row r="12" spans="1:2" x14ac:dyDescent="0.3">
      <c r="A12" t="s">
        <v>80</v>
      </c>
      <c r="B12">
        <v>3</v>
      </c>
    </row>
    <row r="15" spans="1:2" x14ac:dyDescent="0.3">
      <c r="A15" t="s">
        <v>2</v>
      </c>
    </row>
    <row r="16" spans="1:2" x14ac:dyDescent="0.3">
      <c r="A16" t="s">
        <v>47</v>
      </c>
      <c r="B16">
        <v>30</v>
      </c>
    </row>
    <row r="17" spans="1:2" x14ac:dyDescent="0.3">
      <c r="A17" t="s">
        <v>66</v>
      </c>
      <c r="B17">
        <v>24</v>
      </c>
    </row>
    <row r="18" spans="1:2" x14ac:dyDescent="0.3">
      <c r="A18" t="s">
        <v>31</v>
      </c>
      <c r="B18">
        <v>18</v>
      </c>
    </row>
    <row r="19" spans="1:2" x14ac:dyDescent="0.3">
      <c r="A19" t="s">
        <v>92</v>
      </c>
      <c r="B19">
        <v>3</v>
      </c>
    </row>
    <row r="21" spans="1:2" x14ac:dyDescent="0.3">
      <c r="A21" t="s">
        <v>3</v>
      </c>
    </row>
    <row r="22" spans="1:2" x14ac:dyDescent="0.3">
      <c r="A22" t="s">
        <v>32</v>
      </c>
      <c r="B22">
        <v>24</v>
      </c>
    </row>
    <row r="23" spans="1:2" x14ac:dyDescent="0.3">
      <c r="A23" t="s">
        <v>45</v>
      </c>
      <c r="B23">
        <v>15</v>
      </c>
    </row>
    <row r="24" spans="1:2" x14ac:dyDescent="0.3">
      <c r="A24" t="s">
        <v>57</v>
      </c>
      <c r="B24">
        <v>21</v>
      </c>
    </row>
    <row r="25" spans="1:2" x14ac:dyDescent="0.3">
      <c r="A25" t="s">
        <v>98</v>
      </c>
      <c r="B25">
        <v>0</v>
      </c>
    </row>
    <row r="27" spans="1:2" x14ac:dyDescent="0.3">
      <c r="A27" t="s">
        <v>4</v>
      </c>
    </row>
    <row r="28" spans="1:2" x14ac:dyDescent="0.3">
      <c r="A28" t="s">
        <v>33</v>
      </c>
      <c r="B28">
        <v>33</v>
      </c>
    </row>
    <row r="29" spans="1:2" x14ac:dyDescent="0.3">
      <c r="A29" t="s">
        <v>34</v>
      </c>
      <c r="B29">
        <v>27</v>
      </c>
    </row>
    <row r="31" spans="1:2" x14ac:dyDescent="0.3">
      <c r="A31" t="s">
        <v>5</v>
      </c>
    </row>
    <row r="32" spans="1:2" x14ac:dyDescent="0.3">
      <c r="A32" t="s">
        <v>33</v>
      </c>
      <c r="B32">
        <v>36</v>
      </c>
    </row>
    <row r="33" spans="1:2" x14ac:dyDescent="0.3">
      <c r="A33" t="s">
        <v>34</v>
      </c>
      <c r="B33">
        <v>24</v>
      </c>
    </row>
    <row r="35" spans="1:2" x14ac:dyDescent="0.3">
      <c r="A35" t="s">
        <v>6</v>
      </c>
    </row>
    <row r="36" spans="1:2" x14ac:dyDescent="0.3">
      <c r="A36" t="s">
        <v>33</v>
      </c>
      <c r="B36">
        <v>39</v>
      </c>
    </row>
    <row r="37" spans="1:2" x14ac:dyDescent="0.3">
      <c r="A37" t="s">
        <v>34</v>
      </c>
      <c r="B37">
        <v>21</v>
      </c>
    </row>
    <row r="39" spans="1:2" x14ac:dyDescent="0.3">
      <c r="A39" t="s">
        <v>7</v>
      </c>
    </row>
    <row r="40" spans="1:2" x14ac:dyDescent="0.3">
      <c r="A40" t="s">
        <v>67</v>
      </c>
      <c r="B40">
        <v>3</v>
      </c>
    </row>
    <row r="41" spans="1:2" x14ac:dyDescent="0.3">
      <c r="A41" t="s">
        <v>35</v>
      </c>
      <c r="B41">
        <v>27</v>
      </c>
    </row>
    <row r="42" spans="1:2" x14ac:dyDescent="0.3">
      <c r="A42" t="s">
        <v>75</v>
      </c>
      <c r="B42">
        <v>18</v>
      </c>
    </row>
    <row r="43" spans="1:2" x14ac:dyDescent="0.3">
      <c r="A43" t="s">
        <v>78</v>
      </c>
      <c r="B43">
        <v>12</v>
      </c>
    </row>
    <row r="45" spans="1:2" x14ac:dyDescent="0.3">
      <c r="A45" t="s">
        <v>8</v>
      </c>
    </row>
    <row r="46" spans="1:2" x14ac:dyDescent="0.3">
      <c r="A46" t="s">
        <v>33</v>
      </c>
      <c r="B46">
        <v>54</v>
      </c>
    </row>
    <row r="47" spans="1:2" x14ac:dyDescent="0.3">
      <c r="A47" t="s">
        <v>34</v>
      </c>
      <c r="B47">
        <v>6</v>
      </c>
    </row>
    <row r="49" spans="1:2" x14ac:dyDescent="0.3">
      <c r="A49" t="s">
        <v>9</v>
      </c>
    </row>
    <row r="50" spans="1:2" x14ac:dyDescent="0.3">
      <c r="A50" t="s">
        <v>33</v>
      </c>
      <c r="B50">
        <v>51</v>
      </c>
    </row>
    <row r="51" spans="1:2" x14ac:dyDescent="0.3">
      <c r="A51" t="s">
        <v>34</v>
      </c>
      <c r="B51">
        <v>9</v>
      </c>
    </row>
    <row r="53" spans="1:2" x14ac:dyDescent="0.3">
      <c r="A53" t="s">
        <v>10</v>
      </c>
    </row>
    <row r="54" spans="1:2" x14ac:dyDescent="0.3">
      <c r="A54" t="s">
        <v>33</v>
      </c>
      <c r="B54">
        <v>39</v>
      </c>
    </row>
    <row r="55" spans="1:2" x14ac:dyDescent="0.3">
      <c r="A55" t="s">
        <v>34</v>
      </c>
      <c r="B55">
        <v>21</v>
      </c>
    </row>
    <row r="57" spans="1:2" x14ac:dyDescent="0.3">
      <c r="A57" t="s">
        <v>11</v>
      </c>
    </row>
    <row r="58" spans="1:2" x14ac:dyDescent="0.3">
      <c r="A58" t="s">
        <v>33</v>
      </c>
      <c r="B58">
        <v>33</v>
      </c>
    </row>
    <row r="59" spans="1:2" x14ac:dyDescent="0.3">
      <c r="A59" t="s">
        <v>34</v>
      </c>
      <c r="B59">
        <v>27</v>
      </c>
    </row>
    <row r="61" spans="1:2" x14ac:dyDescent="0.3">
      <c r="A61" t="s">
        <v>12</v>
      </c>
    </row>
    <row r="62" spans="1:2" x14ac:dyDescent="0.3">
      <c r="A62" t="s">
        <v>33</v>
      </c>
      <c r="B62">
        <v>36</v>
      </c>
    </row>
    <row r="63" spans="1:2" x14ac:dyDescent="0.3">
      <c r="A63" t="s">
        <v>34</v>
      </c>
      <c r="B63">
        <v>24</v>
      </c>
    </row>
    <row r="65" spans="1:2" x14ac:dyDescent="0.3">
      <c r="A65" t="s">
        <v>13</v>
      </c>
    </row>
    <row r="66" spans="1:2" x14ac:dyDescent="0.3">
      <c r="A66" t="s">
        <v>33</v>
      </c>
      <c r="B66">
        <v>21</v>
      </c>
    </row>
    <row r="67" spans="1:2" x14ac:dyDescent="0.3">
      <c r="A67" t="s">
        <v>34</v>
      </c>
      <c r="B67">
        <v>18</v>
      </c>
    </row>
    <row r="68" spans="1:2" x14ac:dyDescent="0.3">
      <c r="A68" t="s">
        <v>36</v>
      </c>
      <c r="B68">
        <v>21</v>
      </c>
    </row>
    <row r="70" spans="1:2" x14ac:dyDescent="0.3">
      <c r="A70" t="s">
        <v>14</v>
      </c>
    </row>
    <row r="71" spans="1:2" x14ac:dyDescent="0.3">
      <c r="A71" t="s">
        <v>76</v>
      </c>
      <c r="B71">
        <v>18</v>
      </c>
    </row>
    <row r="72" spans="1:2" x14ac:dyDescent="0.3">
      <c r="A72" t="s">
        <v>37</v>
      </c>
      <c r="B72">
        <v>33</v>
      </c>
    </row>
    <row r="73" spans="1:2" x14ac:dyDescent="0.3">
      <c r="A73" t="s">
        <v>99</v>
      </c>
      <c r="B73">
        <v>9</v>
      </c>
    </row>
    <row r="75" spans="1:2" x14ac:dyDescent="0.3">
      <c r="A75" t="s">
        <v>15</v>
      </c>
    </row>
    <row r="76" spans="1:2" x14ac:dyDescent="0.3">
      <c r="A76" t="s">
        <v>33</v>
      </c>
      <c r="B76">
        <v>27</v>
      </c>
    </row>
    <row r="77" spans="1:2" x14ac:dyDescent="0.3">
      <c r="A77" t="s">
        <v>34</v>
      </c>
      <c r="B77">
        <v>21</v>
      </c>
    </row>
    <row r="78" spans="1:2" x14ac:dyDescent="0.3">
      <c r="A78" t="s">
        <v>48</v>
      </c>
      <c r="B78">
        <v>12</v>
      </c>
    </row>
    <row r="80" spans="1:2" x14ac:dyDescent="0.3">
      <c r="A80" t="s">
        <v>16</v>
      </c>
    </row>
    <row r="81" spans="1:3" x14ac:dyDescent="0.3">
      <c r="A81" t="s">
        <v>99</v>
      </c>
      <c r="B81">
        <v>30</v>
      </c>
    </row>
    <row r="82" spans="1:3" x14ac:dyDescent="0.3">
      <c r="A82" t="s">
        <v>33</v>
      </c>
      <c r="B82">
        <v>30</v>
      </c>
    </row>
    <row r="84" spans="1:3" x14ac:dyDescent="0.3">
      <c r="A84" t="s">
        <v>17</v>
      </c>
    </row>
    <row r="85" spans="1:3" x14ac:dyDescent="0.3">
      <c r="A85" t="s">
        <v>68</v>
      </c>
      <c r="B85" s="11">
        <f>C85/60</f>
        <v>0.1</v>
      </c>
      <c r="C85">
        <v>6</v>
      </c>
    </row>
    <row r="86" spans="1:3" x14ac:dyDescent="0.3">
      <c r="A86" t="s">
        <v>38</v>
      </c>
      <c r="B86" s="11">
        <f t="shared" ref="B86:B91" si="0">C86/60</f>
        <v>0.1</v>
      </c>
      <c r="C86">
        <v>6</v>
      </c>
    </row>
    <row r="87" spans="1:3" x14ac:dyDescent="0.3">
      <c r="A87" t="s">
        <v>39</v>
      </c>
      <c r="B87" s="11">
        <f t="shared" si="0"/>
        <v>0.2</v>
      </c>
      <c r="C87">
        <v>12</v>
      </c>
    </row>
    <row r="88" spans="1:3" x14ac:dyDescent="0.3">
      <c r="A88" t="s">
        <v>49</v>
      </c>
      <c r="B88" s="11">
        <f t="shared" si="0"/>
        <v>0.2</v>
      </c>
      <c r="C88">
        <v>12</v>
      </c>
    </row>
    <row r="89" spans="1:3" x14ac:dyDescent="0.3">
      <c r="A89" t="s">
        <v>50</v>
      </c>
      <c r="B89" s="11">
        <f t="shared" si="0"/>
        <v>0.25</v>
      </c>
      <c r="C89">
        <v>15</v>
      </c>
    </row>
    <row r="90" spans="1:3" x14ac:dyDescent="0.3">
      <c r="A90" t="s">
        <v>58</v>
      </c>
      <c r="B90" s="11">
        <f t="shared" si="0"/>
        <v>0.1</v>
      </c>
      <c r="C90">
        <v>6</v>
      </c>
    </row>
    <row r="91" spans="1:3" x14ac:dyDescent="0.3">
      <c r="A91" t="s">
        <v>100</v>
      </c>
      <c r="B91" s="11">
        <f t="shared" si="0"/>
        <v>0</v>
      </c>
      <c r="C91">
        <v>0</v>
      </c>
    </row>
    <row r="93" spans="1:3" x14ac:dyDescent="0.3">
      <c r="A93" t="s">
        <v>18</v>
      </c>
    </row>
    <row r="94" spans="1:3" x14ac:dyDescent="0.3">
      <c r="A94" t="s">
        <v>33</v>
      </c>
      <c r="B94">
        <v>42</v>
      </c>
    </row>
    <row r="95" spans="1:3" x14ac:dyDescent="0.3">
      <c r="A95" t="s">
        <v>99</v>
      </c>
      <c r="B95">
        <v>18</v>
      </c>
    </row>
    <row r="97" spans="1:3" x14ac:dyDescent="0.3">
      <c r="A97" t="s">
        <v>19</v>
      </c>
    </row>
    <row r="98" spans="1:3" x14ac:dyDescent="0.3">
      <c r="A98" t="s">
        <v>68</v>
      </c>
      <c r="B98" s="13">
        <f>C98/60</f>
        <v>0.15</v>
      </c>
      <c r="C98">
        <v>9</v>
      </c>
    </row>
    <row r="99" spans="1:3" x14ac:dyDescent="0.3">
      <c r="A99" t="s">
        <v>38</v>
      </c>
      <c r="B99" s="13">
        <f t="shared" ref="B99:B104" si="1">C99/60</f>
        <v>0.2</v>
      </c>
      <c r="C99">
        <v>12</v>
      </c>
    </row>
    <row r="100" spans="1:3" x14ac:dyDescent="0.3">
      <c r="A100" t="s">
        <v>39</v>
      </c>
      <c r="B100" s="13">
        <f t="shared" si="1"/>
        <v>0.1</v>
      </c>
      <c r="C100">
        <v>6</v>
      </c>
    </row>
    <row r="101" spans="1:3" x14ac:dyDescent="0.3">
      <c r="A101" t="s">
        <v>101</v>
      </c>
      <c r="B101" s="13">
        <f t="shared" si="1"/>
        <v>0.1</v>
      </c>
      <c r="C101">
        <v>6</v>
      </c>
    </row>
    <row r="102" spans="1:3" x14ac:dyDescent="0.3">
      <c r="A102" t="s">
        <v>50</v>
      </c>
      <c r="B102" s="13">
        <f t="shared" si="1"/>
        <v>0.2</v>
      </c>
      <c r="C102">
        <v>12</v>
      </c>
    </row>
    <row r="103" spans="1:3" x14ac:dyDescent="0.3">
      <c r="A103" t="s">
        <v>58</v>
      </c>
      <c r="B103" s="13">
        <f t="shared" si="1"/>
        <v>0</v>
      </c>
      <c r="C103">
        <v>0</v>
      </c>
    </row>
    <row r="104" spans="1:3" x14ac:dyDescent="0.3">
      <c r="A104" t="s">
        <v>81</v>
      </c>
      <c r="B104" s="13">
        <f t="shared" si="1"/>
        <v>0.05</v>
      </c>
      <c r="C104">
        <v>3</v>
      </c>
    </row>
    <row r="106" spans="1:3" x14ac:dyDescent="0.3">
      <c r="A106" t="s">
        <v>20</v>
      </c>
    </row>
    <row r="107" spans="1:3" x14ac:dyDescent="0.3">
      <c r="A107" t="s">
        <v>33</v>
      </c>
      <c r="B107">
        <v>36</v>
      </c>
    </row>
    <row r="108" spans="1:3" x14ac:dyDescent="0.3">
      <c r="A108" t="s">
        <v>34</v>
      </c>
      <c r="B108">
        <v>18</v>
      </c>
    </row>
    <row r="109" spans="1:3" x14ac:dyDescent="0.3">
      <c r="A109" t="s">
        <v>60</v>
      </c>
      <c r="B109">
        <v>6</v>
      </c>
    </row>
    <row r="111" spans="1:3" x14ac:dyDescent="0.3">
      <c r="A111" t="s">
        <v>21</v>
      </c>
    </row>
    <row r="112" spans="1:3" x14ac:dyDescent="0.3">
      <c r="A112" t="s">
        <v>61</v>
      </c>
      <c r="B112" s="13">
        <f>C112/60</f>
        <v>0.15</v>
      </c>
      <c r="C112">
        <v>9</v>
      </c>
    </row>
    <row r="113" spans="1:3" x14ac:dyDescent="0.3">
      <c r="A113" t="s">
        <v>93</v>
      </c>
      <c r="B113" s="13">
        <f t="shared" ref="B113:B118" si="2">C113/60</f>
        <v>0.1</v>
      </c>
      <c r="C113">
        <v>6</v>
      </c>
    </row>
    <row r="114" spans="1:3" x14ac:dyDescent="0.3">
      <c r="A114" t="s">
        <v>51</v>
      </c>
      <c r="B114" s="13">
        <f t="shared" si="2"/>
        <v>0.6</v>
      </c>
      <c r="C114">
        <v>36</v>
      </c>
    </row>
    <row r="115" spans="1:3" x14ac:dyDescent="0.3">
      <c r="A115" t="s">
        <v>89</v>
      </c>
      <c r="B115" s="13">
        <f t="shared" si="2"/>
        <v>0.4</v>
      </c>
      <c r="C115">
        <v>24</v>
      </c>
    </row>
    <row r="116" spans="1:3" x14ac:dyDescent="0.3">
      <c r="A116" t="s">
        <v>95</v>
      </c>
      <c r="B116" s="13">
        <f t="shared" si="2"/>
        <v>0.25</v>
      </c>
      <c r="C116">
        <v>15</v>
      </c>
    </row>
    <row r="117" spans="1:3" x14ac:dyDescent="0.3">
      <c r="A117" t="s">
        <v>88</v>
      </c>
      <c r="B117" s="13">
        <f t="shared" si="2"/>
        <v>0.1</v>
      </c>
      <c r="C117">
        <v>6</v>
      </c>
    </row>
    <row r="118" spans="1:3" x14ac:dyDescent="0.3">
      <c r="A118" t="s">
        <v>94</v>
      </c>
      <c r="B118" s="13">
        <f t="shared" si="2"/>
        <v>0.1</v>
      </c>
      <c r="C118">
        <v>6</v>
      </c>
    </row>
    <row r="120" spans="1:3" x14ac:dyDescent="0.3">
      <c r="A120" t="s">
        <v>22</v>
      </c>
    </row>
    <row r="121" spans="1:3" x14ac:dyDescent="0.3">
      <c r="A121" t="s">
        <v>33</v>
      </c>
      <c r="B121">
        <v>51</v>
      </c>
    </row>
    <row r="122" spans="1:3" x14ac:dyDescent="0.3">
      <c r="A122" t="s">
        <v>34</v>
      </c>
      <c r="B122">
        <v>9</v>
      </c>
    </row>
    <row r="124" spans="1:3" x14ac:dyDescent="0.3">
      <c r="A124" t="s">
        <v>23</v>
      </c>
    </row>
    <row r="125" spans="1:3" x14ac:dyDescent="0.3">
      <c r="A125" t="s">
        <v>33</v>
      </c>
      <c r="B125">
        <v>48</v>
      </c>
    </row>
    <row r="126" spans="1:3" x14ac:dyDescent="0.3">
      <c r="A126" t="s">
        <v>34</v>
      </c>
      <c r="B126">
        <v>12</v>
      </c>
    </row>
    <row r="128" spans="1:3" x14ac:dyDescent="0.3">
      <c r="A128" t="s">
        <v>102</v>
      </c>
    </row>
    <row r="129" spans="1:2" x14ac:dyDescent="0.3">
      <c r="A129" t="s">
        <v>40</v>
      </c>
    </row>
    <row r="130" spans="1:2" x14ac:dyDescent="0.3">
      <c r="A130" t="s">
        <v>52</v>
      </c>
    </row>
    <row r="131" spans="1:2" x14ac:dyDescent="0.3">
      <c r="A131" t="s">
        <v>62</v>
      </c>
    </row>
    <row r="132" spans="1:2" x14ac:dyDescent="0.3">
      <c r="A132" t="s">
        <v>74</v>
      </c>
    </row>
    <row r="133" spans="1:2" x14ac:dyDescent="0.3">
      <c r="A133" t="s">
        <v>79</v>
      </c>
    </row>
    <row r="134" spans="1:2" x14ac:dyDescent="0.3">
      <c r="A134" t="s">
        <v>82</v>
      </c>
    </row>
    <row r="135" spans="1:2" x14ac:dyDescent="0.3">
      <c r="A135" t="s">
        <v>85</v>
      </c>
    </row>
    <row r="136" spans="1:2" x14ac:dyDescent="0.3">
      <c r="A136" t="s">
        <v>86</v>
      </c>
    </row>
    <row r="137" spans="1:2" x14ac:dyDescent="0.3">
      <c r="A137" t="s">
        <v>87</v>
      </c>
    </row>
    <row r="138" spans="1:2" x14ac:dyDescent="0.3">
      <c r="A138" t="s">
        <v>90</v>
      </c>
    </row>
    <row r="139" spans="1:2" x14ac:dyDescent="0.3">
      <c r="A139" t="s">
        <v>91</v>
      </c>
    </row>
    <row r="140" spans="1:2" x14ac:dyDescent="0.3">
      <c r="A140" t="s">
        <v>40</v>
      </c>
    </row>
    <row r="142" spans="1:2" x14ac:dyDescent="0.3">
      <c r="A142" t="s">
        <v>103</v>
      </c>
    </row>
    <row r="143" spans="1:2" x14ac:dyDescent="0.3">
      <c r="A143" t="s">
        <v>25</v>
      </c>
    </row>
    <row r="144" spans="1:2" x14ac:dyDescent="0.3">
      <c r="A144" t="s">
        <v>41</v>
      </c>
      <c r="B144">
        <v>51</v>
      </c>
    </row>
    <row r="145" spans="1:3" x14ac:dyDescent="0.3">
      <c r="A145" t="s">
        <v>77</v>
      </c>
      <c r="B145">
        <v>9</v>
      </c>
    </row>
    <row r="147" spans="1:3" x14ac:dyDescent="0.3">
      <c r="A147" t="s">
        <v>26</v>
      </c>
    </row>
    <row r="148" spans="1:3" x14ac:dyDescent="0.3">
      <c r="A148" t="s">
        <v>42</v>
      </c>
      <c r="B148" s="13">
        <f>C148/60</f>
        <v>0.35</v>
      </c>
      <c r="C148">
        <v>21</v>
      </c>
    </row>
    <row r="149" spans="1:3" x14ac:dyDescent="0.3">
      <c r="A149" t="s">
        <v>63</v>
      </c>
      <c r="B149" s="13">
        <f t="shared" ref="B149:B151" si="3">C149/60</f>
        <v>0.35</v>
      </c>
      <c r="C149">
        <v>21</v>
      </c>
    </row>
    <row r="150" spans="1:3" x14ac:dyDescent="0.3">
      <c r="A150" t="s">
        <v>72</v>
      </c>
      <c r="B150" s="13">
        <f t="shared" si="3"/>
        <v>0.2</v>
      </c>
      <c r="C150">
        <v>12</v>
      </c>
    </row>
    <row r="151" spans="1:3" x14ac:dyDescent="0.3">
      <c r="A151" t="s">
        <v>53</v>
      </c>
      <c r="B151" s="13">
        <f t="shared" si="3"/>
        <v>0.1</v>
      </c>
      <c r="C151">
        <v>6</v>
      </c>
    </row>
    <row r="153" spans="1:3" x14ac:dyDescent="0.3">
      <c r="A153" t="s">
        <v>27</v>
      </c>
    </row>
    <row r="154" spans="1:3" x14ac:dyDescent="0.3">
      <c r="A154" t="s">
        <v>43</v>
      </c>
      <c r="B154" s="13">
        <f>C154/60</f>
        <v>0.3</v>
      </c>
      <c r="C154">
        <v>18</v>
      </c>
    </row>
    <row r="155" spans="1:3" x14ac:dyDescent="0.3">
      <c r="A155" t="s">
        <v>54</v>
      </c>
      <c r="B155" s="13">
        <f t="shared" ref="B155:B157" si="4">C155/60</f>
        <v>0.15</v>
      </c>
      <c r="C155">
        <v>9</v>
      </c>
    </row>
    <row r="156" spans="1:3" x14ac:dyDescent="0.3">
      <c r="A156" t="s">
        <v>69</v>
      </c>
      <c r="B156" s="13">
        <f t="shared" si="4"/>
        <v>0.45</v>
      </c>
      <c r="C156">
        <v>27</v>
      </c>
    </row>
    <row r="157" spans="1:3" x14ac:dyDescent="0.3">
      <c r="A157" t="s">
        <v>64</v>
      </c>
      <c r="B157" s="13">
        <f t="shared" si="4"/>
        <v>0.1</v>
      </c>
      <c r="C157">
        <v>6</v>
      </c>
    </row>
    <row r="159" spans="1:3" x14ac:dyDescent="0.3">
      <c r="A159" t="s">
        <v>28</v>
      </c>
    </row>
    <row r="160" spans="1:3" x14ac:dyDescent="0.3">
      <c r="A160" t="s">
        <v>55</v>
      </c>
      <c r="B160" s="13">
        <f>C160/60</f>
        <v>0.7</v>
      </c>
      <c r="C160">
        <v>42</v>
      </c>
    </row>
    <row r="161" spans="1:3" x14ac:dyDescent="0.3">
      <c r="A161" t="s">
        <v>70</v>
      </c>
      <c r="B161" s="13">
        <f t="shared" ref="B161:B163" si="5">C161/60</f>
        <v>0.05</v>
      </c>
      <c r="C161">
        <v>3</v>
      </c>
    </row>
    <row r="162" spans="1:3" x14ac:dyDescent="0.3">
      <c r="A162" t="s">
        <v>44</v>
      </c>
      <c r="B162" s="13">
        <f t="shared" si="5"/>
        <v>0.2</v>
      </c>
      <c r="C162">
        <v>12</v>
      </c>
    </row>
    <row r="163" spans="1:3" x14ac:dyDescent="0.3">
      <c r="A163" t="s">
        <v>83</v>
      </c>
      <c r="B163" s="13">
        <f t="shared" si="5"/>
        <v>0.05</v>
      </c>
      <c r="C163">
        <v>3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52"/>
  <sheetViews>
    <sheetView tabSelected="1" topLeftCell="A22" workbookViewId="0">
      <selection activeCell="A16" sqref="A16"/>
    </sheetView>
  </sheetViews>
  <sheetFormatPr defaultRowHeight="14.4" x14ac:dyDescent="0.3"/>
  <sheetData>
    <row r="1" spans="1:3" x14ac:dyDescent="0.3">
      <c r="B1" s="14"/>
      <c r="C1" s="14"/>
    </row>
    <row r="2" spans="1:3" x14ac:dyDescent="0.3">
      <c r="B2" s="14"/>
      <c r="C2" s="14"/>
    </row>
    <row r="3" spans="1:3" x14ac:dyDescent="0.3">
      <c r="B3" s="14"/>
      <c r="C3" s="14"/>
    </row>
    <row r="4" spans="1:3" x14ac:dyDescent="0.3">
      <c r="B4" s="14"/>
      <c r="C4" s="14"/>
    </row>
    <row r="5" spans="1:3" x14ac:dyDescent="0.3">
      <c r="B5" s="14"/>
      <c r="C5" s="14"/>
    </row>
    <row r="6" spans="1:3" x14ac:dyDescent="0.3">
      <c r="B6" s="14"/>
      <c r="C6" s="14"/>
    </row>
    <row r="7" spans="1:3" x14ac:dyDescent="0.3">
      <c r="A7" t="s">
        <v>106</v>
      </c>
      <c r="B7" s="14"/>
      <c r="C7" s="14"/>
    </row>
    <row r="8" spans="1:3" x14ac:dyDescent="0.3">
      <c r="B8" s="14" t="s">
        <v>104</v>
      </c>
      <c r="C8" s="14" t="s">
        <v>105</v>
      </c>
    </row>
    <row r="9" spans="1:3" x14ac:dyDescent="0.3">
      <c r="A9" t="s">
        <v>108</v>
      </c>
      <c r="B9" s="14">
        <v>0.3</v>
      </c>
      <c r="C9" s="14">
        <v>0.15</v>
      </c>
    </row>
    <row r="10" spans="1:3" x14ac:dyDescent="0.3">
      <c r="A10" t="s">
        <v>108</v>
      </c>
      <c r="B10" s="14">
        <v>0.45</v>
      </c>
      <c r="C10" s="14">
        <v>0.6</v>
      </c>
    </row>
    <row r="11" spans="1:3" x14ac:dyDescent="0.3">
      <c r="A11" t="s">
        <v>51</v>
      </c>
      <c r="B11" s="14">
        <v>0.36</v>
      </c>
      <c r="C11" s="14">
        <v>0.12</v>
      </c>
    </row>
    <row r="12" spans="1:3" x14ac:dyDescent="0.3">
      <c r="A12" t="s">
        <v>89</v>
      </c>
      <c r="B12" s="14">
        <v>0.24</v>
      </c>
      <c r="C12" s="14">
        <v>0.13</v>
      </c>
    </row>
    <row r="13" spans="1:3" x14ac:dyDescent="0.3">
      <c r="A13" t="s">
        <v>95</v>
      </c>
      <c r="B13" s="14">
        <v>0.15</v>
      </c>
      <c r="C13" s="14">
        <v>0.31</v>
      </c>
    </row>
    <row r="14" spans="1:3" x14ac:dyDescent="0.3">
      <c r="A14" t="s">
        <v>88</v>
      </c>
      <c r="B14" s="14">
        <v>0.06</v>
      </c>
      <c r="C14" s="14">
        <v>0.1</v>
      </c>
    </row>
    <row r="15" spans="1:3" x14ac:dyDescent="0.3">
      <c r="A15" t="s">
        <v>94</v>
      </c>
      <c r="B15" s="14">
        <v>0.6</v>
      </c>
      <c r="C15" s="14">
        <v>0.23</v>
      </c>
    </row>
    <row r="16" spans="1:3" x14ac:dyDescent="0.3">
      <c r="A16" t="s">
        <v>109</v>
      </c>
      <c r="B16" s="14">
        <v>0.2</v>
      </c>
      <c r="C16" s="11">
        <v>0.3</v>
      </c>
    </row>
    <row r="27" spans="1:4" x14ac:dyDescent="0.3">
      <c r="B27" s="14" t="s">
        <v>104</v>
      </c>
      <c r="C27" s="14" t="s">
        <v>105</v>
      </c>
      <c r="D27" t="s">
        <v>107</v>
      </c>
    </row>
    <row r="28" spans="1:4" x14ac:dyDescent="0.3">
      <c r="A28" t="s">
        <v>61</v>
      </c>
      <c r="B28" s="14">
        <v>0.9</v>
      </c>
      <c r="C28" s="14">
        <v>0.11</v>
      </c>
      <c r="D28" s="11">
        <v>0.43</v>
      </c>
    </row>
    <row r="29" spans="1:4" x14ac:dyDescent="0.3">
      <c r="A29" t="s">
        <v>93</v>
      </c>
      <c r="B29" s="14">
        <v>0.6</v>
      </c>
      <c r="C29" s="14">
        <v>0.8</v>
      </c>
      <c r="D29" s="11">
        <v>0</v>
      </c>
    </row>
    <row r="30" spans="1:4" x14ac:dyDescent="0.3">
      <c r="A30" t="s">
        <v>51</v>
      </c>
      <c r="B30" s="14">
        <v>0.36</v>
      </c>
      <c r="C30" s="14">
        <v>0.12</v>
      </c>
      <c r="D30" s="11">
        <v>0.02</v>
      </c>
    </row>
    <row r="31" spans="1:4" x14ac:dyDescent="0.3">
      <c r="A31" t="s">
        <v>89</v>
      </c>
      <c r="B31" s="14">
        <v>0.24</v>
      </c>
      <c r="C31" s="14">
        <v>0.13</v>
      </c>
      <c r="D31" s="11">
        <v>0.12</v>
      </c>
    </row>
    <row r="32" spans="1:4" x14ac:dyDescent="0.3">
      <c r="A32" t="s">
        <v>95</v>
      </c>
      <c r="B32" s="14">
        <v>0.15</v>
      </c>
      <c r="C32" s="14">
        <v>0.31</v>
      </c>
      <c r="D32" s="11">
        <v>0.52</v>
      </c>
    </row>
    <row r="33" spans="1:4" x14ac:dyDescent="0.3">
      <c r="A33" t="s">
        <v>88</v>
      </c>
      <c r="B33" s="14">
        <v>0.06</v>
      </c>
      <c r="C33" s="14">
        <v>0.1</v>
      </c>
      <c r="D33" s="11">
        <v>0.62</v>
      </c>
    </row>
    <row r="34" spans="1:4" x14ac:dyDescent="0.3">
      <c r="A34" t="s">
        <v>94</v>
      </c>
      <c r="B34" s="14">
        <v>0.6</v>
      </c>
      <c r="C34" s="14">
        <v>0.23</v>
      </c>
      <c r="D34" s="11">
        <v>0.08</v>
      </c>
    </row>
    <row r="45" spans="1:4" x14ac:dyDescent="0.3">
      <c r="B45" s="14" t="s">
        <v>104</v>
      </c>
      <c r="C45" s="14" t="s">
        <v>105</v>
      </c>
      <c r="D45" t="s">
        <v>107</v>
      </c>
    </row>
    <row r="46" spans="1:4" x14ac:dyDescent="0.3">
      <c r="A46" t="s">
        <v>61</v>
      </c>
      <c r="B46" s="14">
        <v>0.9</v>
      </c>
      <c r="C46" s="14">
        <v>0.11</v>
      </c>
      <c r="D46" s="11">
        <v>0.43</v>
      </c>
    </row>
    <row r="47" spans="1:4" x14ac:dyDescent="0.3">
      <c r="A47" t="s">
        <v>93</v>
      </c>
      <c r="B47" s="14">
        <v>0.6</v>
      </c>
      <c r="C47" s="14">
        <v>0.8</v>
      </c>
      <c r="D47" s="11">
        <v>0</v>
      </c>
    </row>
    <row r="48" spans="1:4" x14ac:dyDescent="0.3">
      <c r="A48" t="s">
        <v>51</v>
      </c>
      <c r="B48" s="14">
        <v>0.36</v>
      </c>
      <c r="C48" s="14">
        <v>0.12</v>
      </c>
      <c r="D48" s="11">
        <v>0.02</v>
      </c>
    </row>
    <row r="49" spans="1:4" x14ac:dyDescent="0.3">
      <c r="A49" t="s">
        <v>89</v>
      </c>
      <c r="B49" s="14">
        <v>0.24</v>
      </c>
      <c r="C49" s="14">
        <v>0.13</v>
      </c>
      <c r="D49" s="11">
        <v>0.12</v>
      </c>
    </row>
    <row r="50" spans="1:4" x14ac:dyDescent="0.3">
      <c r="A50" t="s">
        <v>95</v>
      </c>
      <c r="B50" s="14">
        <v>0.15</v>
      </c>
      <c r="C50" s="14">
        <v>0.31</v>
      </c>
      <c r="D50" s="11">
        <v>0.52</v>
      </c>
    </row>
    <row r="51" spans="1:4" x14ac:dyDescent="0.3">
      <c r="A51" t="s">
        <v>88</v>
      </c>
      <c r="B51" s="14">
        <v>0.06</v>
      </c>
      <c r="C51" s="14">
        <v>0.1</v>
      </c>
      <c r="D51" s="11">
        <v>0.62</v>
      </c>
    </row>
    <row r="52" spans="1:4" x14ac:dyDescent="0.3">
      <c r="A52" t="s">
        <v>94</v>
      </c>
      <c r="B52" s="14">
        <v>0.6</v>
      </c>
      <c r="C52" s="14">
        <v>0.23</v>
      </c>
      <c r="D52" s="11">
        <v>0.08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Arkusz wyniki</vt:lpstr>
      <vt:lpstr>Licz jeżeli zrobione</vt:lpstr>
      <vt:lpstr>Wykresy</vt:lpstr>
      <vt:lpstr>Bardziej skomplikowane wykresy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2020-01-16T13:23:08Z</dcterms:modified>
</cp:coreProperties>
</file>